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0" yWindow="0" windowWidth="14376" windowHeight="12336" activeTab="1"/>
  </bookViews>
  <sheets>
    <sheet name="Info" sheetId="1" r:id="rId1"/>
    <sheet name="Hauptmenue" sheetId="2" r:id="rId2"/>
    <sheet name="Gruppen-Tabellen" sheetId="3" r:id="rId3"/>
    <sheet name="Spielplan" sheetId="4" r:id="rId4"/>
    <sheet name="Vorgaben" sheetId="5" r:id="rId5"/>
    <sheet name="zum Rechnen" sheetId="6" r:id="rId6"/>
  </sheets>
  <definedNames>
    <definedName name="_xlnm.Print_Area" localSheetId="2">'Gruppen-Tabellen'!$A$1:$I$14</definedName>
    <definedName name="_xlnm.Print_Area" localSheetId="3">'Spielplan'!$A$1:$J$39</definedName>
    <definedName name="_xlnm.Print_Area" localSheetId="4">'Vorgaben'!$A$1:$B$10</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WICKENH3</author>
  </authors>
  <commentList>
    <comment ref="G2" authorId="0">
      <text>
        <r>
          <rPr>
            <b/>
            <sz val="8"/>
            <rFont val="Tahoma"/>
            <family val="2"/>
          </rPr>
          <t xml:space="preserve">Eugen Wickenhäuser:
</t>
        </r>
        <r>
          <rPr>
            <sz val="8"/>
            <rFont val="Tahoma"/>
            <family val="2"/>
          </rPr>
          <t xml:space="preserve">
</t>
        </r>
        <r>
          <rPr>
            <sz val="10"/>
            <color indexed="10"/>
            <rFont val="Tahoma"/>
            <family val="2"/>
          </rPr>
          <t>Blatt ist geschützt ! Es können nur die</t>
        </r>
        <r>
          <rPr>
            <sz val="8"/>
            <color indexed="10"/>
            <rFont val="Tahoma"/>
            <family val="2"/>
          </rPr>
          <t xml:space="preserve"> 
</t>
        </r>
        <r>
          <rPr>
            <sz val="12"/>
            <color indexed="10"/>
            <rFont val="Tahoma"/>
            <family val="2"/>
          </rPr>
          <t>Ergebnisse 
eingetragen werden</t>
        </r>
        <r>
          <rPr>
            <sz val="8"/>
            <color indexed="10"/>
            <rFont val="Tahoma"/>
            <family val="2"/>
          </rPr>
          <t xml:space="preserve">
Spiel- / Turnierplan 
Ausdruck  1. Seite !!</t>
        </r>
      </text>
    </comment>
  </commentList>
</comments>
</file>

<file path=xl/comments5.xml><?xml version="1.0" encoding="utf-8"?>
<comments xmlns="http://schemas.openxmlformats.org/spreadsheetml/2006/main">
  <authors>
    <author>Eugen Wickenh?user</author>
  </authors>
  <commentList>
    <comment ref="B7" authorId="0">
      <text>
        <r>
          <rPr>
            <b/>
            <sz val="8"/>
            <rFont val="Tahoma"/>
            <family val="2"/>
          </rPr>
          <t xml:space="preserve">Eugen Wickenhäuser:
</t>
        </r>
        <r>
          <rPr>
            <sz val="8"/>
            <rFont val="Tahoma"/>
            <family val="2"/>
          </rPr>
          <t xml:space="preserve">
</t>
        </r>
        <r>
          <rPr>
            <sz val="10"/>
            <rFont val="Tahoma"/>
            <family val="2"/>
          </rPr>
          <t xml:space="preserve">alle Zeiteinträge im
Format  </t>
        </r>
        <r>
          <rPr>
            <b/>
            <sz val="10"/>
            <rFont val="Tahoma"/>
            <family val="2"/>
          </rPr>
          <t xml:space="preserve"> hh : mm</t>
        </r>
        <r>
          <rPr>
            <sz val="10"/>
            <rFont val="Tahoma"/>
            <family val="2"/>
          </rPr>
          <t xml:space="preserve">
mit Doppelpunkt
zB.         </t>
        </r>
        <r>
          <rPr>
            <b/>
            <sz val="10"/>
            <rFont val="Tahoma"/>
            <family val="2"/>
          </rPr>
          <t>09 : 30</t>
        </r>
        <r>
          <rPr>
            <b/>
            <sz val="8"/>
            <rFont val="Tahoma"/>
            <family val="2"/>
          </rPr>
          <t xml:space="preserve">
</t>
        </r>
      </text>
    </comment>
    <comment ref="A1" authorId="0">
      <text>
        <r>
          <rPr>
            <b/>
            <sz val="8"/>
            <color indexed="58"/>
            <rFont val="Tahoma"/>
            <family val="2"/>
          </rPr>
          <t xml:space="preserve">Eugen Wickenhäuser:
</t>
        </r>
        <r>
          <rPr>
            <sz val="8"/>
            <color indexed="58"/>
            <rFont val="Tahoma"/>
            <family val="2"/>
          </rPr>
          <t xml:space="preserve">
</t>
        </r>
        <r>
          <rPr>
            <sz val="10"/>
            <color indexed="58"/>
            <rFont val="Tahoma"/>
            <family val="2"/>
          </rPr>
          <t>hier nur die</t>
        </r>
        <r>
          <rPr>
            <b/>
            <sz val="10"/>
            <color indexed="58"/>
            <rFont val="Tahoma"/>
            <family val="2"/>
          </rPr>
          <t xml:space="preserve"> Namen</t>
        </r>
        <r>
          <rPr>
            <sz val="10"/>
            <color indexed="58"/>
            <rFont val="Tahoma"/>
            <family val="2"/>
          </rPr>
          <t xml:space="preserve"> der</t>
        </r>
        <r>
          <rPr>
            <b/>
            <sz val="10"/>
            <color indexed="58"/>
            <rFont val="Tahoma"/>
            <family val="2"/>
          </rPr>
          <t xml:space="preserve"> Mannschaften</t>
        </r>
        <r>
          <rPr>
            <sz val="10"/>
            <color indexed="58"/>
            <rFont val="Tahoma"/>
            <family val="2"/>
          </rPr>
          <t xml:space="preserve"> eintragen. Diese werden im Turnierplan so übernommen.
</t>
        </r>
        <r>
          <rPr>
            <b/>
            <sz val="10"/>
            <color indexed="58"/>
            <rFont val="Tahoma"/>
            <family val="2"/>
          </rPr>
          <t>Spalte A = Gruppe A</t>
        </r>
        <r>
          <rPr>
            <sz val="10"/>
            <color indexed="58"/>
            <rFont val="Tahoma"/>
            <family val="2"/>
          </rPr>
          <t xml:space="preserve">
</t>
        </r>
        <r>
          <rPr>
            <b/>
            <sz val="10"/>
            <color indexed="58"/>
            <rFont val="Tahoma"/>
            <family val="2"/>
          </rPr>
          <t>Spalte B = Gruppe B</t>
        </r>
        <r>
          <rPr>
            <sz val="10"/>
            <color indexed="58"/>
            <rFont val="Tahoma"/>
            <family val="2"/>
          </rPr>
          <t xml:space="preserve"> usw.</t>
        </r>
      </text>
    </comment>
    <comment ref="B9" authorId="0">
      <text>
        <r>
          <rPr>
            <sz val="8"/>
            <rFont val="Tahoma"/>
            <family val="2"/>
          </rPr>
          <t xml:space="preserve">    </t>
        </r>
        <r>
          <rPr>
            <b/>
            <sz val="8"/>
            <rFont val="Tahoma"/>
            <family val="2"/>
          </rPr>
          <t xml:space="preserve">00:00
</t>
        </r>
        <r>
          <rPr>
            <sz val="8"/>
            <rFont val="Tahoma"/>
            <family val="2"/>
          </rPr>
          <t xml:space="preserve"> vorgegeben.  </t>
        </r>
      </text>
    </comment>
    <comment ref="B10" authorId="0">
      <text>
        <r>
          <rPr>
            <sz val="10"/>
            <rFont val="Tahoma"/>
            <family val="2"/>
          </rPr>
          <t>Pause</t>
        </r>
        <r>
          <rPr>
            <b/>
            <sz val="10"/>
            <rFont val="Tahoma"/>
            <family val="2"/>
          </rPr>
          <t xml:space="preserve"> nach</t>
        </r>
        <r>
          <rPr>
            <sz val="10"/>
            <rFont val="Tahoma"/>
            <family val="2"/>
          </rPr>
          <t xml:space="preserve"> der Vorrunde </t>
        </r>
        <r>
          <rPr>
            <b/>
            <sz val="10"/>
            <rFont val="Tahoma"/>
            <family val="2"/>
          </rPr>
          <t>vor</t>
        </r>
        <r>
          <rPr>
            <sz val="10"/>
            <rFont val="Tahoma"/>
            <family val="2"/>
          </rPr>
          <t xml:space="preserve"> Beginn der Halbfinalspiele und Endspiele
Vorgabe: 10 Minuten (00:10)</t>
        </r>
      </text>
    </comment>
  </commentList>
</comments>
</file>

<file path=xl/sharedStrings.xml><?xml version="1.0" encoding="utf-8"?>
<sst xmlns="http://schemas.openxmlformats.org/spreadsheetml/2006/main" count="226" uniqueCount="58">
  <si>
    <t>Mannschaften Gruppe A</t>
  </si>
  <si>
    <t>Mannschaften Gruppe B</t>
  </si>
  <si>
    <t>Turnierbeginn</t>
  </si>
  <si>
    <t>Spielzeit:</t>
  </si>
  <si>
    <t>Pause zwischen den Spielen</t>
  </si>
  <si>
    <t>Turnierplan - Spielzeiten</t>
  </si>
  <si>
    <t>Zeit</t>
  </si>
  <si>
    <t>Mannschaft</t>
  </si>
  <si>
    <t>Ergebnis</t>
  </si>
  <si>
    <t>Gr.A</t>
  </si>
  <si>
    <t>-</t>
  </si>
  <si>
    <t>:</t>
  </si>
  <si>
    <t>Gr.B</t>
  </si>
  <si>
    <t>Finale</t>
  </si>
  <si>
    <t>Gruppe A</t>
  </si>
  <si>
    <t>Pkte</t>
  </si>
  <si>
    <t>Tore</t>
  </si>
  <si>
    <t>Diff.</t>
  </si>
  <si>
    <t>Gruppe B</t>
  </si>
  <si>
    <t>Spiele</t>
  </si>
  <si>
    <t>Punkte Mann-schaft Heim</t>
  </si>
  <si>
    <t>Punkte Mann-schaft Gast</t>
  </si>
  <si>
    <t>1. Spiel</t>
  </si>
  <si>
    <t>2. Spiel</t>
  </si>
  <si>
    <t>3. Spiel</t>
  </si>
  <si>
    <t>4. Spiel</t>
  </si>
  <si>
    <t>Spiel-Nr.:</t>
  </si>
  <si>
    <t>Gruppe</t>
  </si>
  <si>
    <t>Gruppeneinteilung - Tabellen</t>
  </si>
  <si>
    <t>Summe aller Spiele Gruppe A</t>
  </si>
  <si>
    <t>Summe aller Spiele Gruppe B</t>
  </si>
  <si>
    <t>Spiel um Platz 3</t>
  </si>
  <si>
    <t>2. Gruppe A</t>
  </si>
  <si>
    <t>2. Gruppe B</t>
  </si>
  <si>
    <t>Rang</t>
  </si>
  <si>
    <t>Hauptmenue</t>
  </si>
  <si>
    <t>1. Halbfinale</t>
  </si>
  <si>
    <t>1. Gruppe A</t>
  </si>
  <si>
    <t>2. Halbfinale</t>
  </si>
  <si>
    <t>1. Gruppe B</t>
  </si>
  <si>
    <t>Sätze</t>
  </si>
  <si>
    <t>Verlierer 1. Halbfinale Spiel 21</t>
  </si>
  <si>
    <t>Sieger 1. Halbfinale Spiel 21</t>
  </si>
  <si>
    <t>Verlierer 2. Halbfinale Spiel 22</t>
  </si>
  <si>
    <t>Sieger 2. Halbfinale Spiel 22</t>
  </si>
  <si>
    <t>Pause nach Vorrunde und Halbfinale</t>
  </si>
  <si>
    <t>5. Spiel</t>
  </si>
  <si>
    <t>FC Tugas</t>
  </si>
  <si>
    <t>CB Turbos</t>
  </si>
  <si>
    <t>Grashoppers Maustadt</t>
  </si>
  <si>
    <t>Bar Clozza Scuol</t>
  </si>
  <si>
    <t>Impraisa</t>
  </si>
  <si>
    <t>Ils mailinders</t>
  </si>
  <si>
    <t>CB Peer SA</t>
  </si>
  <si>
    <t>CB Stanol 14</t>
  </si>
  <si>
    <t>CB ils scienziadis</t>
  </si>
  <si>
    <t>Borussia München Scuol</t>
  </si>
  <si>
    <t>CB Zernez</t>
  </si>
</sst>
</file>

<file path=xl/styles.xml><?xml version="1.0" encoding="utf-8"?>
<styleSheet xmlns="http://schemas.openxmlformats.org/spreadsheetml/2006/main">
  <numFmts count="57">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0000000000000000000000000000"/>
    <numFmt numFmtId="181" formatCode="h:mm"/>
    <numFmt numFmtId="182" formatCode="&quot;Ja&quot;;&quot;Ja&quot;;&quot;Nein&quot;"/>
    <numFmt numFmtId="183" formatCode="&quot;Wahr&quot;;&quot;Wahr&quot;;&quot;Falsch&quot;"/>
    <numFmt numFmtId="184" formatCode="&quot;Ein&quot;;&quot;Ein&quot;;&quot;Aus&quot;"/>
    <numFmt numFmtId="185" formatCode="[hh]:mm"/>
    <numFmt numFmtId="186" formatCode="dddd\ dd/mmmm/yyyy"/>
    <numFmt numFmtId="187" formatCode="ddd\ dd/mm/yy"/>
    <numFmt numFmtId="188" formatCode="ddd\ dd/mm/yyyy"/>
    <numFmt numFmtId="189" formatCode="mmm\ yyyy"/>
    <numFmt numFmtId="190" formatCode="d/m"/>
    <numFmt numFmtId="191" formatCode="[hhh]&quot;/&quot;mm"/>
    <numFmt numFmtId="192" formatCode="h&quot;/&quot;mm"/>
    <numFmt numFmtId="193" formatCode="hh&quot;/&quot;mm"/>
    <numFmt numFmtId="194" formatCode="[h]&quot;/&quot;mm"/>
    <numFmt numFmtId="195" formatCode="mmmm\ yyyy"/>
    <numFmt numFmtId="196" formatCode="ddd"/>
    <numFmt numFmtId="197" formatCode="[h]&quot;:&quot;mm"/>
    <numFmt numFmtId="198" formatCode="[hh]&quot;:&quot;mm"/>
    <numFmt numFmtId="199" formatCode="dd/\ dddd"/>
    <numFmt numFmtId="200" formatCode="[hh]&quot;/&quot;mm"/>
    <numFmt numFmtId="201" formatCode="[h]:mm"/>
    <numFmt numFmtId="202" formatCode="dd/ddd"/>
    <numFmt numFmtId="203" formatCode="[h]/mm"/>
    <numFmt numFmtId="204" formatCode="dd/\ ddd"/>
    <numFmt numFmtId="205" formatCode="_-* #,##0.00\ \€\-;\-* #,##0.00\ \€\-;_-* &quot;-&quot;??\ _D_M_-;_-@_-"/>
    <numFmt numFmtId="206" formatCode="_-* #,##0.00\ \€;\-* #,##0.00\ \€;_-* &quot;-&quot;??\ \€;_-@_-"/>
    <numFmt numFmtId="207" formatCode="0.00\ \€"/>
    <numFmt numFmtId="208" formatCode="#,##0\ &quot;DM&quot;"/>
    <numFmt numFmtId="209" formatCode="#,##0.00\ &quot;€&quot;"/>
    <numFmt numFmtId="210" formatCode="\-#,##0.00\ &quot;€&quot;;[Red]\-#,##0.00\ &quot;€&quot;"/>
    <numFmt numFmtId="211" formatCode="\-\ #,##0.00\ &quot;€&quot;;[Red]\-#,##0.00\ &quot;€&quot;"/>
    <numFmt numFmtId="212" formatCode="mm"/>
  </numFmts>
  <fonts count="81">
    <font>
      <sz val="10"/>
      <name val="Arial"/>
      <family val="0"/>
    </font>
    <font>
      <b/>
      <sz val="10"/>
      <name val="Arial"/>
      <family val="0"/>
    </font>
    <font>
      <i/>
      <sz val="10"/>
      <name val="Arial"/>
      <family val="0"/>
    </font>
    <font>
      <b/>
      <i/>
      <sz val="10"/>
      <name val="Arial"/>
      <family val="0"/>
    </font>
    <font>
      <u val="single"/>
      <sz val="7.5"/>
      <color indexed="36"/>
      <name val="Arial"/>
      <family val="2"/>
    </font>
    <font>
      <u val="single"/>
      <sz val="7.5"/>
      <color indexed="12"/>
      <name val="Arial"/>
      <family val="2"/>
    </font>
    <font>
      <b/>
      <sz val="8"/>
      <name val="Tahoma"/>
      <family val="2"/>
    </font>
    <font>
      <sz val="8"/>
      <name val="Tahoma"/>
      <family val="2"/>
    </font>
    <font>
      <sz val="10"/>
      <name val="Tahoma"/>
      <family val="2"/>
    </font>
    <font>
      <b/>
      <sz val="10"/>
      <name val="Tahoma"/>
      <family val="2"/>
    </font>
    <font>
      <b/>
      <i/>
      <sz val="14"/>
      <name val="Arial"/>
      <family val="2"/>
    </font>
    <font>
      <b/>
      <sz val="12"/>
      <name val="Arial"/>
      <family val="2"/>
    </font>
    <font>
      <b/>
      <sz val="14"/>
      <name val="Arial"/>
      <family val="2"/>
    </font>
    <font>
      <sz val="8"/>
      <name val="Arial"/>
      <family val="2"/>
    </font>
    <font>
      <sz val="11"/>
      <name val="Arial"/>
      <family val="2"/>
    </font>
    <font>
      <b/>
      <sz val="11"/>
      <name val="Arial"/>
      <family val="2"/>
    </font>
    <font>
      <b/>
      <u val="single"/>
      <sz val="10"/>
      <name val="Arial"/>
      <family val="2"/>
    </font>
    <font>
      <sz val="12"/>
      <name val="Arial"/>
      <family val="2"/>
    </font>
    <font>
      <sz val="6"/>
      <name val="Small Fonts"/>
      <family val="2"/>
    </font>
    <font>
      <b/>
      <u val="single"/>
      <sz val="12"/>
      <name val="Arial"/>
      <family val="2"/>
    </font>
    <font>
      <b/>
      <u val="single"/>
      <sz val="11"/>
      <name val="Arial"/>
      <family val="2"/>
    </font>
    <font>
      <b/>
      <sz val="8"/>
      <color indexed="58"/>
      <name val="Tahoma"/>
      <family val="2"/>
    </font>
    <font>
      <sz val="8"/>
      <color indexed="58"/>
      <name val="Tahoma"/>
      <family val="2"/>
    </font>
    <font>
      <sz val="10"/>
      <color indexed="58"/>
      <name val="Tahoma"/>
      <family val="2"/>
    </font>
    <font>
      <b/>
      <sz val="10"/>
      <color indexed="58"/>
      <name val="Tahoma"/>
      <family val="2"/>
    </font>
    <font>
      <b/>
      <u val="single"/>
      <sz val="9"/>
      <name val="Arial"/>
      <family val="2"/>
    </font>
    <font>
      <b/>
      <sz val="11"/>
      <color indexed="60"/>
      <name val="Arial"/>
      <family val="2"/>
    </font>
    <font>
      <b/>
      <sz val="10"/>
      <color indexed="53"/>
      <name val="Arial"/>
      <family val="2"/>
    </font>
    <font>
      <b/>
      <sz val="8"/>
      <color indexed="60"/>
      <name val="Arial"/>
      <family val="2"/>
    </font>
    <font>
      <sz val="11"/>
      <color indexed="53"/>
      <name val="Arial"/>
      <family val="2"/>
    </font>
    <font>
      <sz val="10"/>
      <color indexed="10"/>
      <name val="Tahoma"/>
      <family val="2"/>
    </font>
    <font>
      <sz val="8"/>
      <color indexed="10"/>
      <name val="Tahoma"/>
      <family val="2"/>
    </font>
    <font>
      <sz val="12"/>
      <color indexed="10"/>
      <name val="Tahoma"/>
      <family val="2"/>
    </font>
    <font>
      <b/>
      <sz val="12"/>
      <color indexed="10"/>
      <name val="Arial"/>
      <family val="2"/>
    </font>
    <font>
      <b/>
      <sz val="14"/>
      <color indexed="10"/>
      <name val="Arial"/>
      <family val="2"/>
    </font>
    <font>
      <b/>
      <sz val="11"/>
      <color indexed="10"/>
      <name val="Arial"/>
      <family val="2"/>
    </font>
    <font>
      <b/>
      <sz val="16"/>
      <color indexed="10"/>
      <name val="Arial"/>
      <family val="2"/>
    </font>
    <font>
      <sz val="12"/>
      <color indexed="10"/>
      <name val="Arial"/>
      <family val="2"/>
    </font>
    <font>
      <b/>
      <sz val="20"/>
      <color indexed="10"/>
      <name val="Arial"/>
      <family val="2"/>
    </font>
    <font>
      <b/>
      <sz val="26"/>
      <color indexed="9"/>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20"/>
        <bgColor indexed="64"/>
      </patternFill>
    </fill>
    <fill>
      <patternFill patternType="solid">
        <fgColor indexed="40"/>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4" fillId="0" borderId="0" applyNumberFormat="0" applyFill="0" applyBorder="0" applyAlignment="0" applyProtection="0"/>
    <xf numFmtId="177"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179" fontId="0" fillId="0" borderId="0" applyFont="0" applyFill="0" applyBorder="0" applyAlignment="0" applyProtection="0"/>
    <xf numFmtId="0" fontId="5" fillId="0" borderId="0" applyNumberForma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121">
    <xf numFmtId="0" fontId="0" fillId="0" borderId="0" xfId="0" applyAlignment="1">
      <alignment/>
    </xf>
    <xf numFmtId="0" fontId="0" fillId="0" borderId="0" xfId="0" applyAlignment="1" applyProtection="1">
      <alignment/>
      <protection/>
    </xf>
    <xf numFmtId="0" fontId="0" fillId="0"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locked="0"/>
    </xf>
    <xf numFmtId="0" fontId="17"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protection locked="0"/>
    </xf>
    <xf numFmtId="20" fontId="11"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0" fontId="17" fillId="0" borderId="0" xfId="0" applyFont="1" applyFill="1" applyBorder="1" applyAlignment="1" applyProtection="1">
      <alignment horizontal="center" vertical="center"/>
      <protection locked="0"/>
    </xf>
    <xf numFmtId="2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20"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locked="0"/>
    </xf>
    <xf numFmtId="0" fontId="0" fillId="0" borderId="0" xfId="0" applyAlignment="1">
      <alignment vertical="center"/>
    </xf>
    <xf numFmtId="0" fontId="17" fillId="0" borderId="0" xfId="0" applyNumberFormat="1" applyFont="1" applyFill="1" applyBorder="1" applyAlignment="1" applyProtection="1">
      <alignment/>
      <protection locked="0"/>
    </xf>
    <xf numFmtId="20" fontId="11" fillId="0" borderId="0" xfId="0" applyNumberFormat="1" applyFont="1" applyFill="1" applyBorder="1" applyAlignment="1" applyProtection="1">
      <alignment/>
      <protection locked="0"/>
    </xf>
    <xf numFmtId="0" fontId="0" fillId="0" borderId="0" xfId="0" applyFont="1" applyBorder="1" applyAlignment="1" applyProtection="1">
      <alignment/>
      <protection/>
    </xf>
    <xf numFmtId="0" fontId="13"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13" fillId="0" borderId="0" xfId="0" applyFont="1" applyFill="1" applyBorder="1" applyAlignment="1" applyProtection="1">
      <alignment horizontal="center" vertical="center" wrapText="1"/>
      <protection/>
    </xf>
    <xf numFmtId="0" fontId="0" fillId="33" borderId="0" xfId="0" applyFill="1" applyBorder="1" applyAlignment="1">
      <alignment/>
    </xf>
    <xf numFmtId="0" fontId="0" fillId="34" borderId="0" xfId="0" applyFill="1" applyBorder="1" applyAlignment="1">
      <alignment/>
    </xf>
    <xf numFmtId="0" fontId="0" fillId="0" borderId="0" xfId="0" applyFont="1" applyAlignment="1" applyProtection="1">
      <alignment horizontal="center"/>
      <protection/>
    </xf>
    <xf numFmtId="0" fontId="0" fillId="0" borderId="0" xfId="0" applyAlignment="1">
      <alignment horizontal="right"/>
    </xf>
    <xf numFmtId="0"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Continuous" vertical="center"/>
      <protection/>
    </xf>
    <xf numFmtId="0" fontId="10" fillId="33" borderId="0" xfId="0" applyFont="1" applyFill="1" applyBorder="1" applyAlignment="1" applyProtection="1">
      <alignment horizontal="center" vertical="center"/>
      <protection/>
    </xf>
    <xf numFmtId="0" fontId="0" fillId="33" borderId="0" xfId="0" applyFill="1" applyAlignment="1">
      <alignment horizontal="right"/>
    </xf>
    <xf numFmtId="0" fontId="0" fillId="33" borderId="0" xfId="0" applyFill="1" applyAlignment="1">
      <alignment/>
    </xf>
    <xf numFmtId="0" fontId="15" fillId="33" borderId="0"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Continuous" vertical="center"/>
      <protection/>
    </xf>
    <xf numFmtId="0" fontId="0" fillId="33" borderId="0" xfId="0" applyFill="1" applyAlignment="1">
      <alignment horizontal="right" vertical="center"/>
    </xf>
    <xf numFmtId="0" fontId="0" fillId="33" borderId="0" xfId="0" applyFill="1" applyAlignment="1">
      <alignment vertical="center"/>
    </xf>
    <xf numFmtId="0" fontId="0" fillId="33" borderId="11" xfId="0" applyFont="1" applyFill="1" applyBorder="1" applyAlignment="1" applyProtection="1">
      <alignment horizontal="right" vertical="center"/>
      <protection locked="0"/>
    </xf>
    <xf numFmtId="0" fontId="15"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11" xfId="0" applyFont="1" applyFill="1" applyBorder="1" applyAlignment="1" applyProtection="1">
      <alignment horizontal="right" vertical="center"/>
      <protection/>
    </xf>
    <xf numFmtId="0" fontId="17" fillId="33" borderId="0" xfId="0" applyFont="1" applyFill="1" applyBorder="1" applyAlignment="1" applyProtection="1">
      <alignment/>
      <protection locked="0"/>
    </xf>
    <xf numFmtId="0" fontId="1" fillId="35" borderId="0" xfId="0" applyFont="1" applyFill="1" applyAlignment="1" applyProtection="1">
      <alignment horizontal="center"/>
      <protection/>
    </xf>
    <xf numFmtId="0" fontId="0" fillId="33" borderId="0" xfId="0" applyFill="1" applyAlignment="1" applyProtection="1">
      <alignment/>
      <protection/>
    </xf>
    <xf numFmtId="0" fontId="0" fillId="33" borderId="0" xfId="0" applyFont="1" applyFill="1" applyAlignment="1" applyProtection="1">
      <alignment horizontal="center"/>
      <protection/>
    </xf>
    <xf numFmtId="0" fontId="0" fillId="33" borderId="0" xfId="0" applyFill="1" applyAlignment="1" applyProtection="1">
      <alignment horizontal="right"/>
      <protection/>
    </xf>
    <xf numFmtId="20" fontId="1" fillId="36" borderId="12" xfId="0" applyNumberFormat="1" applyFont="1" applyFill="1" applyBorder="1" applyAlignment="1" applyProtection="1">
      <alignment horizontal="center"/>
      <protection locked="0"/>
    </xf>
    <xf numFmtId="185" fontId="1" fillId="37" borderId="12" xfId="0" applyNumberFormat="1" applyFont="1" applyFill="1" applyBorder="1" applyAlignment="1" applyProtection="1">
      <alignment horizontal="center"/>
      <protection locked="0"/>
    </xf>
    <xf numFmtId="20" fontId="1" fillId="38" borderId="12" xfId="0" applyNumberFormat="1" applyFont="1" applyFill="1" applyBorder="1" applyAlignment="1" applyProtection="1">
      <alignment horizontal="center"/>
      <protection locked="0"/>
    </xf>
    <xf numFmtId="20" fontId="1" fillId="39" borderId="12" xfId="0" applyNumberFormat="1" applyFont="1" applyFill="1" applyBorder="1" applyAlignment="1" applyProtection="1">
      <alignment horizontal="center"/>
      <protection locked="0"/>
    </xf>
    <xf numFmtId="0" fontId="25"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top"/>
      <protection/>
    </xf>
    <xf numFmtId="0" fontId="17" fillId="33" borderId="0" xfId="0" applyFont="1" applyFill="1" applyBorder="1" applyAlignment="1" applyProtection="1">
      <alignment horizontal="center"/>
      <protection locked="0"/>
    </xf>
    <xf numFmtId="0" fontId="17" fillId="33" borderId="10" xfId="0" applyFont="1" applyFill="1" applyBorder="1" applyAlignment="1" applyProtection="1">
      <alignment horizontal="center"/>
      <protection/>
    </xf>
    <xf numFmtId="0" fontId="17" fillId="33" borderId="10" xfId="0"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protection/>
    </xf>
    <xf numFmtId="0" fontId="17" fillId="33" borderId="13" xfId="0" applyFont="1" applyFill="1" applyBorder="1" applyAlignment="1" applyProtection="1">
      <alignment horizontal="right" vertical="center"/>
      <protection locked="0"/>
    </xf>
    <xf numFmtId="0" fontId="17" fillId="33" borderId="14" xfId="0" applyFont="1" applyFill="1" applyBorder="1" applyAlignment="1" applyProtection="1">
      <alignment horizontal="center" vertical="center"/>
      <protection/>
    </xf>
    <xf numFmtId="0" fontId="17" fillId="33" borderId="15" xfId="0" applyFont="1" applyFill="1" applyBorder="1" applyAlignment="1" applyProtection="1">
      <alignment horizontal="left" vertical="center"/>
      <protection locked="0"/>
    </xf>
    <xf numFmtId="0" fontId="17" fillId="33" borderId="15" xfId="0" applyFont="1" applyFill="1" applyBorder="1" applyAlignment="1" applyProtection="1">
      <alignment horizontal="center" vertical="center"/>
      <protection/>
    </xf>
    <xf numFmtId="0" fontId="17" fillId="33" borderId="0" xfId="0" applyFont="1" applyFill="1" applyBorder="1" applyAlignment="1" applyProtection="1">
      <alignment horizontal="left"/>
      <protection/>
    </xf>
    <xf numFmtId="0" fontId="17" fillId="33" borderId="0" xfId="0" applyFont="1" applyFill="1" applyBorder="1" applyAlignment="1" applyProtection="1">
      <alignmen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right"/>
      <protection/>
    </xf>
    <xf numFmtId="0" fontId="17" fillId="33" borderId="0" xfId="0" applyFont="1" applyFill="1" applyBorder="1" applyAlignment="1" applyProtection="1">
      <alignment horizontal="center"/>
      <protection/>
    </xf>
    <xf numFmtId="0" fontId="17" fillId="33" borderId="0" xfId="0" applyFont="1" applyFill="1" applyBorder="1" applyAlignment="1" applyProtection="1">
      <alignment horizontal="centerContinuous"/>
      <protection/>
    </xf>
    <xf numFmtId="20" fontId="11" fillId="33" borderId="0" xfId="0" applyNumberFormat="1" applyFont="1" applyFill="1" applyBorder="1" applyAlignment="1" applyProtection="1">
      <alignment horizontal="center" vertical="center"/>
      <protection/>
    </xf>
    <xf numFmtId="0" fontId="11" fillId="33" borderId="0" xfId="0" applyFont="1" applyFill="1" applyBorder="1" applyAlignment="1" applyProtection="1">
      <alignment/>
      <protection/>
    </xf>
    <xf numFmtId="0" fontId="11" fillId="33" borderId="0" xfId="0" applyFont="1" applyFill="1" applyBorder="1" applyAlignment="1" applyProtection="1">
      <alignment/>
      <protection locked="0"/>
    </xf>
    <xf numFmtId="20" fontId="11" fillId="33" borderId="0" xfId="0" applyNumberFormat="1" applyFont="1" applyFill="1" applyBorder="1" applyAlignment="1" applyProtection="1">
      <alignment horizontal="center"/>
      <protection/>
    </xf>
    <xf numFmtId="0" fontId="17"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protection locked="0"/>
    </xf>
    <xf numFmtId="0" fontId="17" fillId="33" borderId="0" xfId="0" applyFont="1" applyFill="1" applyBorder="1" applyAlignment="1" applyProtection="1">
      <alignment vertical="center"/>
      <protection locked="0"/>
    </xf>
    <xf numFmtId="20" fontId="0" fillId="33" borderId="0" xfId="0" applyNumberFormat="1" applyFont="1" applyFill="1" applyBorder="1" applyAlignment="1" applyProtection="1">
      <alignment horizontal="left" vertical="center"/>
      <protection/>
    </xf>
    <xf numFmtId="0" fontId="15" fillId="33" borderId="0" xfId="0" applyFont="1" applyFill="1" applyBorder="1" applyAlignment="1" applyProtection="1">
      <alignment horizontal="right" vertical="center"/>
      <protection/>
    </xf>
    <xf numFmtId="0" fontId="39" fillId="40" borderId="0" xfId="0" applyFont="1" applyFill="1" applyBorder="1" applyAlignment="1">
      <alignment horizontal="center" vertical="center"/>
    </xf>
    <xf numFmtId="0" fontId="0" fillId="35" borderId="0" xfId="0" applyFill="1" applyBorder="1" applyAlignment="1">
      <alignment/>
    </xf>
    <xf numFmtId="0" fontId="0" fillId="0" borderId="0" xfId="53">
      <alignment/>
      <protection/>
    </xf>
    <xf numFmtId="0" fontId="0" fillId="41" borderId="10" xfId="0" applyFont="1" applyFill="1" applyBorder="1" applyAlignment="1" applyProtection="1">
      <alignment horizontal="center"/>
      <protection locked="0"/>
    </xf>
    <xf numFmtId="0" fontId="0" fillId="41" borderId="16" xfId="0" applyFont="1" applyFill="1" applyBorder="1" applyAlignment="1" applyProtection="1">
      <alignment horizontal="center"/>
      <protection locked="0"/>
    </xf>
    <xf numFmtId="0" fontId="0" fillId="35" borderId="10" xfId="0" applyFont="1" applyFill="1" applyBorder="1" applyAlignment="1" applyProtection="1">
      <alignment horizontal="center"/>
      <protection locked="0"/>
    </xf>
    <xf numFmtId="0" fontId="17" fillId="33" borderId="17" xfId="0" applyFont="1" applyFill="1" applyBorder="1" applyAlignment="1" applyProtection="1">
      <alignment horizontal="center"/>
      <protection/>
    </xf>
    <xf numFmtId="0" fontId="17" fillId="33" borderId="11" xfId="0" applyFont="1" applyFill="1" applyBorder="1" applyAlignment="1" applyProtection="1">
      <alignment horizontal="center"/>
      <protection/>
    </xf>
    <xf numFmtId="0" fontId="19" fillId="33" borderId="17"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20" fillId="33" borderId="17" xfId="0" applyFont="1" applyFill="1" applyBorder="1" applyAlignment="1" applyProtection="1">
      <alignment horizontal="center" vertical="center"/>
      <protection/>
    </xf>
    <xf numFmtId="0" fontId="20" fillId="33" borderId="11"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locked="0"/>
    </xf>
    <xf numFmtId="0" fontId="12" fillId="33" borderId="0" xfId="0" applyFont="1" applyFill="1" applyBorder="1" applyAlignment="1" applyProtection="1">
      <alignment horizontal="center" vertical="center"/>
      <protection/>
    </xf>
    <xf numFmtId="20" fontId="11" fillId="33" borderId="0" xfId="0" applyNumberFormat="1" applyFont="1" applyFill="1" applyBorder="1" applyAlignment="1" applyProtection="1">
      <alignment horizontal="center" vertical="center" wrapText="1"/>
      <protection/>
    </xf>
    <xf numFmtId="0" fontId="1" fillId="41" borderId="18"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266825" y="266700"/>
          <a:ext cx="7534275" cy="3667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003366"/>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003366"/>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003366"/>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003366"/>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003366"/>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003366"/>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003366"/>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003366"/>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003366"/>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104775</xdr:rowOff>
    </xdr:from>
    <xdr:to>
      <xdr:col>2</xdr:col>
      <xdr:colOff>1057275</xdr:colOff>
      <xdr:row>0</xdr:row>
      <xdr:rowOff>104775</xdr:rowOff>
    </xdr:to>
    <xdr:sp>
      <xdr:nvSpPr>
        <xdr:cNvPr id="1" name="Line 7"/>
        <xdr:cNvSpPr>
          <a:spLocks/>
        </xdr:cNvSpPr>
      </xdr:nvSpPr>
      <xdr:spPr>
        <a:xfrm flipH="1">
          <a:off x="3581400" y="104775"/>
          <a:ext cx="904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1609725</xdr:colOff>
      <xdr:row>5</xdr:row>
      <xdr:rowOff>28575</xdr:rowOff>
    </xdr:from>
    <xdr:to>
      <xdr:col>0</xdr:col>
      <xdr:colOff>1609725</xdr:colOff>
      <xdr:row>5</xdr:row>
      <xdr:rowOff>190500</xdr:rowOff>
    </xdr:to>
    <xdr:sp>
      <xdr:nvSpPr>
        <xdr:cNvPr id="2" name="Line 8"/>
        <xdr:cNvSpPr>
          <a:spLocks/>
        </xdr:cNvSpPr>
      </xdr:nvSpPr>
      <xdr:spPr>
        <a:xfrm flipV="1">
          <a:off x="1609725" y="1266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1047750</xdr:colOff>
      <xdr:row>0</xdr:row>
      <xdr:rowOff>104775</xdr:rowOff>
    </xdr:from>
    <xdr:to>
      <xdr:col>2</xdr:col>
      <xdr:colOff>1047750</xdr:colOff>
      <xdr:row>2</xdr:row>
      <xdr:rowOff>114300</xdr:rowOff>
    </xdr:to>
    <xdr:sp>
      <xdr:nvSpPr>
        <xdr:cNvPr id="3" name="Line 9"/>
        <xdr:cNvSpPr>
          <a:spLocks/>
        </xdr:cNvSpPr>
      </xdr:nvSpPr>
      <xdr:spPr>
        <a:xfrm>
          <a:off x="4476750" y="10477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102"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629431"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308" zoomScaleNormal="308" zoomScalePageLayoutView="0" workbookViewId="0" topLeftCell="A1">
      <selection activeCell="A1" sqref="A1"/>
    </sheetView>
  </sheetViews>
  <sheetFormatPr defaultColWidth="11.421875" defaultRowHeight="12.75"/>
  <cols>
    <col min="1" max="1" width="86.57421875" style="35" customWidth="1"/>
    <col min="2" max="2" width="35.7109375" style="35" customWidth="1"/>
    <col min="3" max="16384" width="11.421875" style="35" customWidth="1"/>
  </cols>
  <sheetData>
    <row r="1" ht="75" customHeight="1">
      <c r="A1" s="100" t="s">
        <v>35</v>
      </c>
    </row>
    <row r="2" ht="112.5" customHeight="1">
      <c r="A2" s="101"/>
    </row>
    <row r="3" ht="112.5" customHeight="1">
      <c r="A3" s="101"/>
    </row>
    <row r="4" ht="150" customHeight="1">
      <c r="A4" s="36"/>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R45"/>
  <sheetViews>
    <sheetView zoomScale="84" zoomScaleNormal="84" zoomScalePageLayoutView="0" workbookViewId="0" topLeftCell="A1">
      <selection activeCell="A8" sqref="A8:A9"/>
    </sheetView>
  </sheetViews>
  <sheetFormatPr defaultColWidth="11.421875" defaultRowHeight="12.75"/>
  <cols>
    <col min="1" max="1" width="6.8515625" style="3" customWidth="1"/>
    <col min="2" max="2" width="25.7109375" style="11" customWidth="1"/>
    <col min="3" max="4" width="8.7109375" style="11" customWidth="1"/>
    <col min="5" max="5" width="6.7109375" style="11" customWidth="1"/>
    <col min="6" max="6" width="2.140625" style="11" customWidth="1"/>
    <col min="7" max="7" width="6.7109375" style="11" customWidth="1"/>
    <col min="8" max="8" width="5.7109375" style="11" customWidth="1"/>
    <col min="9" max="9" width="2.421875" style="6" customWidth="1"/>
    <col min="10" max="10" width="38.28125" style="11" customWidth="1"/>
    <col min="11" max="11" width="6.140625" style="11" customWidth="1"/>
    <col min="12" max="12" width="5.421875" style="6" customWidth="1"/>
    <col min="13" max="13" width="2.421875" style="11" customWidth="1"/>
    <col min="14" max="14" width="5.421875" style="11" customWidth="1"/>
    <col min="15" max="15" width="5.7109375" style="11" customWidth="1"/>
  </cols>
  <sheetData>
    <row r="1" spans="1:18" ht="27" customHeight="1">
      <c r="A1" s="95"/>
      <c r="B1" s="110" t="s">
        <v>28</v>
      </c>
      <c r="C1" s="110"/>
      <c r="D1" s="110"/>
      <c r="E1" s="110"/>
      <c r="F1" s="110"/>
      <c r="G1" s="110"/>
      <c r="H1" s="110"/>
      <c r="I1" s="42"/>
      <c r="J1" s="42"/>
      <c r="K1" s="42"/>
      <c r="L1" s="42"/>
      <c r="M1" s="42"/>
      <c r="N1" s="42"/>
      <c r="O1" s="42"/>
      <c r="P1" s="44"/>
      <c r="Q1" s="44"/>
      <c r="R1" s="44"/>
    </row>
    <row r="2" spans="1:18" ht="30" customHeight="1">
      <c r="A2" s="72" t="s">
        <v>34</v>
      </c>
      <c r="B2" s="73" t="s">
        <v>14</v>
      </c>
      <c r="C2" s="74" t="s">
        <v>19</v>
      </c>
      <c r="D2" s="73" t="s">
        <v>15</v>
      </c>
      <c r="E2" s="111" t="s">
        <v>40</v>
      </c>
      <c r="F2" s="111"/>
      <c r="G2" s="111"/>
      <c r="H2" s="73" t="s">
        <v>17</v>
      </c>
      <c r="I2" s="75"/>
      <c r="J2" s="76"/>
      <c r="K2" s="76"/>
      <c r="L2" s="63"/>
      <c r="M2" s="76"/>
      <c r="N2" s="76"/>
      <c r="O2" s="76"/>
      <c r="P2" s="44"/>
      <c r="Q2" s="44"/>
      <c r="R2" s="44"/>
    </row>
    <row r="3" spans="1:18" ht="18" customHeight="1">
      <c r="A3" s="77">
        <f>IF('zum Rechnen'!$W$3=0,"",1)</f>
      </c>
      <c r="B3" s="78" t="str">
        <f>Vorgaben!$A$1</f>
        <v>Ils mailinders</v>
      </c>
      <c r="C3" s="79">
        <f>IF('zum Rechnen'!$W$3=0,"",'zum Rechnen'!L3)</f>
      </c>
      <c r="D3" s="80">
        <f>IF('zum Rechnen'!$W$3=0,"",'zum Rechnen'!M3)</f>
      </c>
      <c r="E3" s="81">
        <f>IF('zum Rechnen'!$W$3=0,"",'zum Rechnen'!N3)</f>
      </c>
      <c r="F3" s="82" t="s">
        <v>11</v>
      </c>
      <c r="G3" s="83">
        <f>IF('zum Rechnen'!$W$3=0,"",'zum Rechnen'!P3)</f>
      </c>
      <c r="H3" s="84">
        <f>IF(AND(E3="",G3=""),"",(E3-G3))</f>
      </c>
      <c r="I3" s="85"/>
      <c r="J3" s="76"/>
      <c r="K3" s="76"/>
      <c r="L3" s="63"/>
      <c r="M3" s="76"/>
      <c r="N3" s="76"/>
      <c r="O3" s="76"/>
      <c r="P3" s="44"/>
      <c r="Q3" s="44"/>
      <c r="R3" s="44"/>
    </row>
    <row r="4" spans="1:18" ht="18" customHeight="1">
      <c r="A4" s="77">
        <f>IF('zum Rechnen'!$W$3=0,"",2)</f>
      </c>
      <c r="B4" s="78" t="str">
        <f>Vorgaben!$A$2</f>
        <v>CB Peer SA</v>
      </c>
      <c r="C4" s="79">
        <f>IF('zum Rechnen'!$W$3=0,"",'zum Rechnen'!L4)</f>
      </c>
      <c r="D4" s="80">
        <f>IF('zum Rechnen'!$W$3=0,"",'zum Rechnen'!M4)</f>
      </c>
      <c r="E4" s="81">
        <f>IF('zum Rechnen'!$W$3=0,"",'zum Rechnen'!N4)</f>
      </c>
      <c r="F4" s="82" t="s">
        <v>11</v>
      </c>
      <c r="G4" s="83">
        <f>IF('zum Rechnen'!$W$3=0,"",'zum Rechnen'!P4)</f>
      </c>
      <c r="H4" s="78">
        <f>IF(AND(E4="",G4=""),"",(E4-G4))</f>
      </c>
      <c r="I4" s="85"/>
      <c r="J4" s="76"/>
      <c r="K4" s="76"/>
      <c r="L4" s="63"/>
      <c r="M4" s="76"/>
      <c r="N4" s="76"/>
      <c r="O4" s="76"/>
      <c r="P4" s="44"/>
      <c r="Q4" s="44"/>
      <c r="R4" s="44"/>
    </row>
    <row r="5" spans="1:18" ht="18" customHeight="1">
      <c r="A5" s="77">
        <f>IF('zum Rechnen'!$W$3=0,"",3)</f>
      </c>
      <c r="B5" s="78" t="str">
        <f>Vorgaben!$A$3</f>
        <v>CB Stanol 14</v>
      </c>
      <c r="C5" s="79">
        <f>IF('zum Rechnen'!$W$3=0,"",'zum Rechnen'!L5)</f>
      </c>
      <c r="D5" s="80">
        <f>IF('zum Rechnen'!$W$3=0,"",'zum Rechnen'!M5)</f>
      </c>
      <c r="E5" s="81">
        <f>IF('zum Rechnen'!$W$3=0,"",'zum Rechnen'!N5)</f>
      </c>
      <c r="F5" s="82" t="s">
        <v>11</v>
      </c>
      <c r="G5" s="83">
        <f>IF('zum Rechnen'!$W$3=0,"",'zum Rechnen'!P5)</f>
      </c>
      <c r="H5" s="78">
        <f>IF(AND(E5="",G5=""),"",(E5-G5))</f>
      </c>
      <c r="I5" s="85"/>
      <c r="J5" s="76"/>
      <c r="K5" s="76"/>
      <c r="L5" s="63"/>
      <c r="M5" s="76"/>
      <c r="N5" s="76"/>
      <c r="O5" s="76"/>
      <c r="P5" s="44"/>
      <c r="Q5" s="44"/>
      <c r="R5" s="44"/>
    </row>
    <row r="6" spans="1:18" ht="18" customHeight="1">
      <c r="A6" s="77">
        <f>IF('zum Rechnen'!$W$3=0,"",4)</f>
      </c>
      <c r="B6" s="78" t="str">
        <f>Vorgaben!$A$4</f>
        <v>CB ils scienziadis</v>
      </c>
      <c r="C6" s="79">
        <f>IF('zum Rechnen'!$W$3=0,"",'zum Rechnen'!L6)</f>
      </c>
      <c r="D6" s="80">
        <f>IF('zum Rechnen'!$W$3=0,"",'zum Rechnen'!M6)</f>
      </c>
      <c r="E6" s="81">
        <f>IF('zum Rechnen'!$W$3=0,"",'zum Rechnen'!N6)</f>
      </c>
      <c r="F6" s="82" t="s">
        <v>11</v>
      </c>
      <c r="G6" s="83">
        <f>IF('zum Rechnen'!$W$3=0,"",'zum Rechnen'!P6)</f>
      </c>
      <c r="H6" s="78">
        <f>IF(AND(E6="",G6=""),"",(E6-G6))</f>
      </c>
      <c r="I6" s="85"/>
      <c r="J6" s="76"/>
      <c r="K6" s="76"/>
      <c r="L6" s="63"/>
      <c r="M6" s="76"/>
      <c r="N6" s="76"/>
      <c r="O6" s="76"/>
      <c r="P6" s="44"/>
      <c r="Q6" s="44"/>
      <c r="R6" s="44"/>
    </row>
    <row r="7" spans="1:18" ht="18" customHeight="1">
      <c r="A7" s="77">
        <f>IF('zum Rechnen'!$W$3=0,"",5)</f>
      </c>
      <c r="B7" s="78" t="str">
        <f>Vorgaben!$A$5</f>
        <v>Borussia München Scuol</v>
      </c>
      <c r="C7" s="79">
        <f>IF('zum Rechnen'!$W$3=0,"",'zum Rechnen'!L7)</f>
      </c>
      <c r="D7" s="80">
        <f>IF('zum Rechnen'!$W$3=0,"",'zum Rechnen'!M7)</f>
      </c>
      <c r="E7" s="81">
        <f>IF('zum Rechnen'!$W$3=0,"",'zum Rechnen'!N7)</f>
      </c>
      <c r="F7" s="82" t="s">
        <v>11</v>
      </c>
      <c r="G7" s="83">
        <f>IF('zum Rechnen'!$W$3=0,"",'zum Rechnen'!P7)</f>
      </c>
      <c r="H7" s="78">
        <f>IF(AND(E7="",G7=""),"",(E7-G7))</f>
      </c>
      <c r="I7" s="85"/>
      <c r="J7" s="76"/>
      <c r="K7" s="76"/>
      <c r="L7" s="63"/>
      <c r="M7" s="76"/>
      <c r="N7" s="76"/>
      <c r="O7" s="76"/>
      <c r="P7" s="44"/>
      <c r="Q7" s="44"/>
      <c r="R7" s="44"/>
    </row>
    <row r="8" spans="1:18" ht="30" customHeight="1">
      <c r="A8" s="106"/>
      <c r="B8" s="108" t="s">
        <v>18</v>
      </c>
      <c r="C8" s="112" t="s">
        <v>19</v>
      </c>
      <c r="D8" s="108" t="s">
        <v>15</v>
      </c>
      <c r="E8" s="108" t="s">
        <v>16</v>
      </c>
      <c r="F8" s="108"/>
      <c r="G8" s="108"/>
      <c r="H8" s="108" t="s">
        <v>17</v>
      </c>
      <c r="I8" s="86"/>
      <c r="J8" s="87"/>
      <c r="K8" s="87"/>
      <c r="L8" s="88"/>
      <c r="M8" s="89"/>
      <c r="N8" s="90"/>
      <c r="O8" s="90"/>
      <c r="P8" s="44"/>
      <c r="Q8" s="44"/>
      <c r="R8" s="44"/>
    </row>
    <row r="9" spans="1:18" ht="30" customHeight="1">
      <c r="A9" s="107"/>
      <c r="B9" s="109"/>
      <c r="C9" s="113"/>
      <c r="D9" s="109"/>
      <c r="E9" s="109"/>
      <c r="F9" s="109"/>
      <c r="G9" s="109"/>
      <c r="H9" s="109"/>
      <c r="I9" s="86"/>
      <c r="J9" s="87"/>
      <c r="K9" s="87"/>
      <c r="L9" s="88"/>
      <c r="M9" s="89"/>
      <c r="N9" s="90"/>
      <c r="O9" s="90"/>
      <c r="P9" s="44"/>
      <c r="Q9" s="44"/>
      <c r="R9" s="44"/>
    </row>
    <row r="10" spans="1:18" ht="18" customHeight="1">
      <c r="A10" s="77">
        <f>IF('zum Rechnen'!$X$3=0,"",1)</f>
      </c>
      <c r="B10" s="78" t="str">
        <f>Vorgaben!$B$1</f>
        <v>FC Tugas</v>
      </c>
      <c r="C10" s="79">
        <f>IF('zum Rechnen'!$X$3=0,"",'zum Rechnen'!L10)</f>
      </c>
      <c r="D10" s="79">
        <f>IF('zum Rechnen'!$X$3=0,"",'zum Rechnen'!M10)</f>
      </c>
      <c r="E10" s="79">
        <f>IF('zum Rechnen'!$X$3=0,"",'zum Rechnen'!N10)</f>
      </c>
      <c r="F10" s="82" t="s">
        <v>11</v>
      </c>
      <c r="G10" s="83">
        <f>IF('zum Rechnen'!$X$3=0,"",'zum Rechnen'!P10)</f>
      </c>
      <c r="H10" s="78">
        <f aca="true" t="shared" si="0" ref="H10:H15">IF(AND(E10="",G10=""),"",(E10-G10))</f>
      </c>
      <c r="I10" s="91"/>
      <c r="J10" s="89"/>
      <c r="K10" s="91"/>
      <c r="L10" s="88"/>
      <c r="M10" s="89"/>
      <c r="N10" s="90"/>
      <c r="O10" s="90"/>
      <c r="P10" s="44"/>
      <c r="Q10" s="44"/>
      <c r="R10" s="44"/>
    </row>
    <row r="11" spans="1:18" ht="18" customHeight="1">
      <c r="A11" s="77">
        <f>IF('zum Rechnen'!$X$3=0,"",2)</f>
      </c>
      <c r="B11" s="78" t="str">
        <f>Vorgaben!$B$2</f>
        <v>Bar Clozza Scuol</v>
      </c>
      <c r="C11" s="79">
        <f>IF('zum Rechnen'!$X$3=0,"",'zum Rechnen'!L11)</f>
      </c>
      <c r="D11" s="79">
        <f>IF('zum Rechnen'!$X$3=0,"",'zum Rechnen'!M11)</f>
      </c>
      <c r="E11" s="79">
        <f>IF('zum Rechnen'!$X$3=0,"",'zum Rechnen'!N11)</f>
      </c>
      <c r="F11" s="82" t="s">
        <v>11</v>
      </c>
      <c r="G11" s="83">
        <f>IF('zum Rechnen'!$X$3=0,"",'zum Rechnen'!P11)</f>
      </c>
      <c r="H11" s="78">
        <f t="shared" si="0"/>
      </c>
      <c r="I11" s="92"/>
      <c r="J11" s="93"/>
      <c r="K11" s="93"/>
      <c r="L11" s="93"/>
      <c r="M11" s="93"/>
      <c r="N11" s="93"/>
      <c r="O11" s="93"/>
      <c r="P11" s="44"/>
      <c r="Q11" s="44"/>
      <c r="R11" s="44"/>
    </row>
    <row r="12" spans="1:18" ht="18" customHeight="1">
      <c r="A12" s="77">
        <f>IF('zum Rechnen'!$X$3=0,"",3)</f>
      </c>
      <c r="B12" s="78" t="str">
        <f>Vorgaben!$B$3</f>
        <v>Impraisa</v>
      </c>
      <c r="C12" s="79">
        <f>IF('zum Rechnen'!$X$3=0,"",'zum Rechnen'!L12)</f>
      </c>
      <c r="D12" s="79">
        <f>IF('zum Rechnen'!$X$3=0,"",'zum Rechnen'!M12)</f>
      </c>
      <c r="E12" s="79">
        <f>IF('zum Rechnen'!$X$3=0,"",'zum Rechnen'!N12)</f>
      </c>
      <c r="F12" s="82" t="s">
        <v>11</v>
      </c>
      <c r="G12" s="83">
        <f>IF('zum Rechnen'!$X$3=0,"",'zum Rechnen'!P12)</f>
      </c>
      <c r="H12" s="78">
        <f t="shared" si="0"/>
      </c>
      <c r="I12" s="86"/>
      <c r="J12" s="76"/>
      <c r="K12" s="76"/>
      <c r="L12" s="63"/>
      <c r="M12" s="76"/>
      <c r="N12" s="76"/>
      <c r="O12" s="76"/>
      <c r="P12" s="44"/>
      <c r="Q12" s="44"/>
      <c r="R12" s="44"/>
    </row>
    <row r="13" spans="1:18" ht="18" customHeight="1">
      <c r="A13" s="77">
        <f>IF('zum Rechnen'!$X$3=0,"",4)</f>
      </c>
      <c r="B13" s="78" t="str">
        <f>Vorgaben!$B$4</f>
        <v>CB Zernez</v>
      </c>
      <c r="C13" s="79">
        <f>IF('zum Rechnen'!$X$3=0,"",'zum Rechnen'!L13)</f>
      </c>
      <c r="D13" s="79">
        <f>IF('zum Rechnen'!$X$3=0,"",'zum Rechnen'!M13)</f>
      </c>
      <c r="E13" s="79">
        <f>IF('zum Rechnen'!$X$3=0,"",'zum Rechnen'!N13)</f>
      </c>
      <c r="F13" s="82" t="s">
        <v>11</v>
      </c>
      <c r="G13" s="83">
        <f>IF('zum Rechnen'!$X$3=0,"",'zum Rechnen'!P13)</f>
      </c>
      <c r="H13" s="78">
        <f t="shared" si="0"/>
      </c>
      <c r="I13" s="63"/>
      <c r="J13" s="76"/>
      <c r="K13" s="76"/>
      <c r="L13" s="63"/>
      <c r="M13" s="76"/>
      <c r="N13" s="76"/>
      <c r="O13" s="76"/>
      <c r="P13" s="44"/>
      <c r="Q13" s="44"/>
      <c r="R13" s="44"/>
    </row>
    <row r="14" spans="1:18" ht="18" customHeight="1">
      <c r="A14" s="77">
        <f>IF('zum Rechnen'!$X$3=0,"",5)</f>
      </c>
      <c r="B14" s="78" t="str">
        <f>Vorgaben!$B$5</f>
        <v>Grashoppers Maustadt</v>
      </c>
      <c r="C14" s="79">
        <f>IF('zum Rechnen'!$X$3=0,"",'zum Rechnen'!L14)</f>
      </c>
      <c r="D14" s="79">
        <f>IF('zum Rechnen'!$X$3=0,"",'zum Rechnen'!M14)</f>
      </c>
      <c r="E14" s="79">
        <f>IF('zum Rechnen'!$X$3=0,"",'zum Rechnen'!N14)</f>
      </c>
      <c r="F14" s="82" t="s">
        <v>11</v>
      </c>
      <c r="G14" s="83">
        <f>IF('zum Rechnen'!$X$3=0,"",'zum Rechnen'!P14)</f>
      </c>
      <c r="H14" s="78">
        <f t="shared" si="0"/>
      </c>
      <c r="I14" s="63"/>
      <c r="J14" s="76"/>
      <c r="K14" s="76"/>
      <c r="L14" s="63"/>
      <c r="M14" s="76"/>
      <c r="N14" s="76"/>
      <c r="O14" s="76"/>
      <c r="P14" s="44"/>
      <c r="Q14" s="44"/>
      <c r="R14" s="44"/>
    </row>
    <row r="15" spans="1:18" ht="18" customHeight="1">
      <c r="A15" s="77">
        <f>IF('zum Rechnen'!$X$3=0,"",6)</f>
      </c>
      <c r="B15" s="78" t="str">
        <f>Vorgaben!$B$6</f>
        <v>CB Turbos</v>
      </c>
      <c r="C15" s="79">
        <f>IF('zum Rechnen'!$X$3=0,"",'zum Rechnen'!L15)</f>
      </c>
      <c r="D15" s="79">
        <f>IF('zum Rechnen'!$X$3=0,"",'zum Rechnen'!M15)</f>
      </c>
      <c r="E15" s="79">
        <f>IF('zum Rechnen'!$X$3=0,"",'zum Rechnen'!N15)</f>
      </c>
      <c r="F15" s="82" t="s">
        <v>11</v>
      </c>
      <c r="G15" s="83">
        <f>IF('zum Rechnen'!$X$3=0,"",'zum Rechnen'!P15)</f>
      </c>
      <c r="H15" s="78">
        <f t="shared" si="0"/>
      </c>
      <c r="I15" s="63"/>
      <c r="J15" s="76"/>
      <c r="K15" s="76"/>
      <c r="L15" s="63"/>
      <c r="M15" s="76"/>
      <c r="N15" s="76"/>
      <c r="O15" s="76"/>
      <c r="P15" s="44"/>
      <c r="Q15" s="44"/>
      <c r="R15" s="44"/>
    </row>
    <row r="16" spans="1:18" ht="14.25" customHeight="1">
      <c r="A16" s="86"/>
      <c r="B16" s="76"/>
      <c r="C16" s="76"/>
      <c r="D16" s="76"/>
      <c r="E16" s="76"/>
      <c r="F16" s="76"/>
      <c r="G16" s="76"/>
      <c r="H16" s="76"/>
      <c r="I16" s="63"/>
      <c r="J16" s="76"/>
      <c r="K16" s="76"/>
      <c r="L16" s="63"/>
      <c r="M16" s="76"/>
      <c r="N16" s="76"/>
      <c r="O16" s="76"/>
      <c r="P16" s="44"/>
      <c r="Q16" s="44"/>
      <c r="R16" s="44"/>
    </row>
    <row r="17" spans="1:18" ht="18" customHeight="1">
      <c r="A17" s="86"/>
      <c r="B17" s="76"/>
      <c r="C17" s="76"/>
      <c r="D17" s="76"/>
      <c r="E17" s="76"/>
      <c r="F17" s="76"/>
      <c r="G17" s="76"/>
      <c r="H17" s="76"/>
      <c r="I17" s="63"/>
      <c r="J17" s="76"/>
      <c r="K17" s="76"/>
      <c r="L17" s="63"/>
      <c r="M17" s="76"/>
      <c r="N17" s="76"/>
      <c r="O17" s="76"/>
      <c r="P17" s="44"/>
      <c r="Q17" s="44"/>
      <c r="R17" s="44"/>
    </row>
    <row r="18" spans="1:18" ht="18" customHeight="1">
      <c r="A18" s="86"/>
      <c r="B18" s="76"/>
      <c r="C18" s="76"/>
      <c r="D18" s="76"/>
      <c r="E18" s="94"/>
      <c r="F18" s="76"/>
      <c r="G18" s="76"/>
      <c r="H18" s="76"/>
      <c r="I18" s="63"/>
      <c r="J18" s="76"/>
      <c r="K18" s="76"/>
      <c r="L18" s="63"/>
      <c r="M18" s="76"/>
      <c r="N18" s="76"/>
      <c r="O18" s="76"/>
      <c r="P18" s="44"/>
      <c r="Q18" s="44"/>
      <c r="R18" s="44"/>
    </row>
    <row r="19" spans="1:18" s="27" customFormat="1" ht="37.5" customHeight="1">
      <c r="A19" s="95"/>
      <c r="B19" s="96"/>
      <c r="C19" s="96"/>
      <c r="D19" s="96"/>
      <c r="E19" s="96"/>
      <c r="F19" s="96"/>
      <c r="G19" s="96"/>
      <c r="H19" s="96"/>
      <c r="I19" s="97"/>
      <c r="J19" s="96"/>
      <c r="K19" s="96"/>
      <c r="L19" s="97"/>
      <c r="M19" s="96"/>
      <c r="N19" s="96"/>
      <c r="O19" s="96"/>
      <c r="P19" s="57"/>
      <c r="Q19" s="57"/>
      <c r="R19" s="57"/>
    </row>
    <row r="20" spans="1:18" ht="21" customHeight="1">
      <c r="A20" s="86"/>
      <c r="B20" s="76"/>
      <c r="C20" s="76"/>
      <c r="D20" s="76"/>
      <c r="E20" s="94"/>
      <c r="F20" s="76"/>
      <c r="G20" s="76"/>
      <c r="H20" s="76"/>
      <c r="I20" s="63"/>
      <c r="J20" s="76"/>
      <c r="K20" s="76"/>
      <c r="L20" s="63"/>
      <c r="M20" s="76"/>
      <c r="N20" s="76"/>
      <c r="O20" s="76"/>
      <c r="P20" s="44"/>
      <c r="Q20" s="44"/>
      <c r="R20" s="44"/>
    </row>
    <row r="21" ht="15">
      <c r="E21" s="12"/>
    </row>
    <row r="22" spans="1:15" s="27" customFormat="1" ht="24.75" customHeight="1">
      <c r="A22" s="7"/>
      <c r="B22" s="21"/>
      <c r="C22" s="21"/>
      <c r="D22" s="21"/>
      <c r="E22" s="21"/>
      <c r="F22" s="21"/>
      <c r="G22" s="21"/>
      <c r="H22" s="21"/>
      <c r="I22" s="26"/>
      <c r="J22" s="21"/>
      <c r="K22" s="21"/>
      <c r="L22" s="26"/>
      <c r="M22" s="21"/>
      <c r="N22" s="21"/>
      <c r="O22" s="21"/>
    </row>
    <row r="23" ht="21" customHeight="1">
      <c r="E23" s="12"/>
    </row>
    <row r="28" ht="15">
      <c r="A28" s="2"/>
    </row>
    <row r="29" ht="15">
      <c r="A29" s="4"/>
    </row>
    <row r="30" ht="15">
      <c r="A30" s="4"/>
    </row>
    <row r="31" ht="15">
      <c r="A31" s="2"/>
    </row>
    <row r="32" ht="15">
      <c r="A32" s="4"/>
    </row>
    <row r="33" ht="15">
      <c r="A33" s="4"/>
    </row>
    <row r="34" ht="15">
      <c r="A34" s="4"/>
    </row>
    <row r="35" ht="15">
      <c r="A35" s="4"/>
    </row>
    <row r="36" ht="15">
      <c r="A36" s="4"/>
    </row>
    <row r="37" ht="15">
      <c r="A37" s="4"/>
    </row>
    <row r="38" ht="15">
      <c r="A38" s="4"/>
    </row>
    <row r="39" ht="15">
      <c r="A39" s="4"/>
    </row>
    <row r="40" ht="15">
      <c r="A40" s="4"/>
    </row>
    <row r="41" ht="15">
      <c r="A41" s="4"/>
    </row>
    <row r="42" ht="15">
      <c r="A42" s="4"/>
    </row>
    <row r="43" ht="15">
      <c r="A43" s="4"/>
    </row>
    <row r="44" ht="15">
      <c r="A44" s="4"/>
    </row>
    <row r="45" ht="15">
      <c r="A45" s="4"/>
    </row>
  </sheetData>
  <sheetProtection password="E760" sheet="1" objects="1" scenarios="1"/>
  <mergeCells count="8">
    <mergeCell ref="A8:A9"/>
    <mergeCell ref="H8:H9"/>
    <mergeCell ref="E8:G9"/>
    <mergeCell ref="B1:H1"/>
    <mergeCell ref="E2:G2"/>
    <mergeCell ref="C8:C9"/>
    <mergeCell ref="B8:B9"/>
    <mergeCell ref="D8:D9"/>
  </mergeCells>
  <printOptions horizontalCentered="1"/>
  <pageMargins left="0.7480314960629921" right="0.7086614173228347" top="2.15" bottom="0.984251968503937" header="0.73" footer="0.5118110236220472"/>
  <pageSetup horizontalDpi="600" verticalDpi="600" orientation="portrait" paperSize="9" r:id="rId2"/>
  <headerFooter alignWithMargins="0">
    <oddHeader>&amp;C&amp;"Arial,Fett Kursiv"&amp;16&amp;E?ball - Turnier&amp;"Arial,Standard"&amp;10&amp;E
? Verein
&amp;12Sportplatz/Stadion/Halle in &amp;R&amp;"Arial,Fett"&amp;12 Datum
</oddHeader>
  </headerFooter>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K45"/>
  <sheetViews>
    <sheetView showRowColHeaders="0" zoomScale="75" zoomScaleNormal="75" zoomScaleSheetLayoutView="25" workbookViewId="0" topLeftCell="A1">
      <selection activeCell="G2" sqref="G2:I2"/>
    </sheetView>
  </sheetViews>
  <sheetFormatPr defaultColWidth="11.421875" defaultRowHeight="12.75"/>
  <cols>
    <col min="1" max="1" width="7.7109375" style="29" customWidth="1"/>
    <col min="2" max="2" width="5.140625" style="28" customWidth="1"/>
    <col min="3" max="3" width="8.7109375" style="6" customWidth="1"/>
    <col min="4" max="4" width="25.7109375" style="6" customWidth="1"/>
    <col min="5" max="5" width="2.28125" style="6" customWidth="1"/>
    <col min="6" max="6" width="25.7109375" style="6" customWidth="1"/>
    <col min="7" max="7" width="5.57421875" style="6" customWidth="1"/>
    <col min="8" max="8" width="1.8515625" style="6" customWidth="1"/>
    <col min="9" max="9" width="5.57421875" style="6" customWidth="1"/>
    <col min="10" max="10" width="11.421875" style="38" customWidth="1"/>
    <col min="11" max="11" width="27.00390625" style="0" customWidth="1"/>
  </cols>
  <sheetData>
    <row r="1" spans="1:11" ht="49.5" customHeight="1">
      <c r="A1" s="110" t="s">
        <v>5</v>
      </c>
      <c r="B1" s="110"/>
      <c r="C1" s="110"/>
      <c r="D1" s="110"/>
      <c r="E1" s="110"/>
      <c r="F1" s="110"/>
      <c r="G1" s="110"/>
      <c r="H1" s="110"/>
      <c r="I1" s="110"/>
      <c r="J1" s="43"/>
      <c r="K1" s="44"/>
    </row>
    <row r="2" spans="1:11" ht="35.25" customHeight="1">
      <c r="A2" s="116" t="s">
        <v>6</v>
      </c>
      <c r="B2" s="116"/>
      <c r="C2" s="45" t="s">
        <v>27</v>
      </c>
      <c r="D2" s="46" t="s">
        <v>7</v>
      </c>
      <c r="E2" s="46"/>
      <c r="F2" s="46" t="s">
        <v>7</v>
      </c>
      <c r="G2" s="115" t="s">
        <v>8</v>
      </c>
      <c r="H2" s="115"/>
      <c r="I2" s="115"/>
      <c r="J2" s="99" t="s">
        <v>26</v>
      </c>
      <c r="K2" s="44"/>
    </row>
    <row r="3" spans="1:11" ht="18" customHeight="1">
      <c r="A3" s="116">
        <f>Vorgaben!$B$7</f>
        <v>0.4166666666666667</v>
      </c>
      <c r="B3" s="116">
        <f>Vorgaben!$B$7</f>
        <v>0.4166666666666667</v>
      </c>
      <c r="C3" s="48" t="s">
        <v>12</v>
      </c>
      <c r="D3" s="49" t="str">
        <f>Vorgaben!$B$1</f>
        <v>FC Tugas</v>
      </c>
      <c r="E3" s="50" t="s">
        <v>10</v>
      </c>
      <c r="F3" s="51" t="str">
        <f>Vorgaben!$B$6</f>
        <v>CB Turbos</v>
      </c>
      <c r="G3" s="52"/>
      <c r="H3" s="53" t="s">
        <v>11</v>
      </c>
      <c r="I3" s="52"/>
      <c r="J3" s="47">
        <v>1</v>
      </c>
      <c r="K3" s="44"/>
    </row>
    <row r="4" spans="1:11" ht="18" customHeight="1">
      <c r="A4" s="116">
        <f>A3+Vorgaben!$B$8+Vorgaben!$B$9</f>
        <v>0.4270833333333333</v>
      </c>
      <c r="B4" s="116">
        <f>B3</f>
        <v>0.4166666666666667</v>
      </c>
      <c r="C4" s="48" t="s">
        <v>12</v>
      </c>
      <c r="D4" s="49" t="str">
        <f>Vorgaben!$B$2</f>
        <v>Bar Clozza Scuol</v>
      </c>
      <c r="E4" s="50" t="s">
        <v>10</v>
      </c>
      <c r="F4" s="51" t="str">
        <f>Vorgaben!$B$5</f>
        <v>Grashoppers Maustadt</v>
      </c>
      <c r="G4" s="52"/>
      <c r="H4" s="53" t="s">
        <v>11</v>
      </c>
      <c r="I4" s="52"/>
      <c r="J4" s="47">
        <v>2</v>
      </c>
      <c r="K4" s="44"/>
    </row>
    <row r="5" spans="1:11" ht="18" customHeight="1">
      <c r="A5" s="116">
        <f>A4+Vorgaben!$B$8+Vorgaben!$B$9</f>
        <v>0.43749999999999994</v>
      </c>
      <c r="B5" s="116">
        <f aca="true" t="shared" si="0" ref="B5:B27">B4</f>
        <v>0.4166666666666667</v>
      </c>
      <c r="C5" s="48" t="s">
        <v>12</v>
      </c>
      <c r="D5" s="49" t="str">
        <f>Vorgaben!$B$3</f>
        <v>Impraisa</v>
      </c>
      <c r="E5" s="50" t="s">
        <v>10</v>
      </c>
      <c r="F5" s="51" t="str">
        <f>Vorgaben!$B$4</f>
        <v>CB Zernez</v>
      </c>
      <c r="G5" s="52"/>
      <c r="H5" s="53" t="s">
        <v>11</v>
      </c>
      <c r="I5" s="52"/>
      <c r="J5" s="47">
        <v>3</v>
      </c>
      <c r="K5" s="44"/>
    </row>
    <row r="6" spans="1:11" ht="18" customHeight="1">
      <c r="A6" s="116">
        <f>A5+Vorgaben!$B$8+Vorgaben!$B$9</f>
        <v>0.4479166666666666</v>
      </c>
      <c r="B6" s="116">
        <f t="shared" si="0"/>
        <v>0.4166666666666667</v>
      </c>
      <c r="C6" s="48" t="s">
        <v>9</v>
      </c>
      <c r="D6" s="49" t="str">
        <f>Vorgaben!$A$2</f>
        <v>CB Peer SA</v>
      </c>
      <c r="E6" s="50" t="s">
        <v>10</v>
      </c>
      <c r="F6" s="51" t="str">
        <f>Vorgaben!$A$1</f>
        <v>Ils mailinders</v>
      </c>
      <c r="G6" s="52"/>
      <c r="H6" s="53" t="s">
        <v>11</v>
      </c>
      <c r="I6" s="52"/>
      <c r="J6" s="47">
        <v>4</v>
      </c>
      <c r="K6" s="44"/>
    </row>
    <row r="7" spans="1:11" ht="18" customHeight="1">
      <c r="A7" s="116">
        <f>A6+Vorgaben!$B$8+Vorgaben!$B$9</f>
        <v>0.4583333333333332</v>
      </c>
      <c r="B7" s="116">
        <f t="shared" si="0"/>
        <v>0.4166666666666667</v>
      </c>
      <c r="C7" s="48" t="s">
        <v>9</v>
      </c>
      <c r="D7" s="49" t="str">
        <f>Vorgaben!$A$3</f>
        <v>CB Stanol 14</v>
      </c>
      <c r="E7" s="50" t="s">
        <v>10</v>
      </c>
      <c r="F7" s="51" t="str">
        <f>Vorgaben!$A$4</f>
        <v>CB ils scienziadis</v>
      </c>
      <c r="G7" s="52"/>
      <c r="H7" s="53" t="s">
        <v>11</v>
      </c>
      <c r="I7" s="52"/>
      <c r="J7" s="47">
        <v>5</v>
      </c>
      <c r="K7" s="44"/>
    </row>
    <row r="8" spans="1:11" ht="18" customHeight="1">
      <c r="A8" s="116">
        <f>A7+Vorgaben!$B$8+Vorgaben!$B$9</f>
        <v>0.46874999999999983</v>
      </c>
      <c r="B8" s="116">
        <f t="shared" si="0"/>
        <v>0.4166666666666667</v>
      </c>
      <c r="C8" s="48" t="s">
        <v>12</v>
      </c>
      <c r="D8" s="49" t="str">
        <f>Vorgaben!$B$1</f>
        <v>FC Tugas</v>
      </c>
      <c r="E8" s="50" t="s">
        <v>10</v>
      </c>
      <c r="F8" s="51" t="str">
        <f>Vorgaben!$B$2</f>
        <v>Bar Clozza Scuol</v>
      </c>
      <c r="G8" s="52"/>
      <c r="H8" s="53" t="s">
        <v>11</v>
      </c>
      <c r="I8" s="52"/>
      <c r="J8" s="47">
        <v>6</v>
      </c>
      <c r="K8" s="44"/>
    </row>
    <row r="9" spans="1:11" ht="18" customHeight="1">
      <c r="A9" s="116">
        <f>A8+Vorgaben!$B$8+Vorgaben!$B$9</f>
        <v>0.47916666666666646</v>
      </c>
      <c r="B9" s="116">
        <f t="shared" si="0"/>
        <v>0.4166666666666667</v>
      </c>
      <c r="C9" s="48" t="s">
        <v>12</v>
      </c>
      <c r="D9" s="49" t="str">
        <f>Vorgaben!$B$3</f>
        <v>Impraisa</v>
      </c>
      <c r="E9" s="50" t="s">
        <v>10</v>
      </c>
      <c r="F9" s="98" t="str">
        <f>Vorgaben!$B$6</f>
        <v>CB Turbos</v>
      </c>
      <c r="G9" s="52"/>
      <c r="H9" s="53" t="s">
        <v>11</v>
      </c>
      <c r="I9" s="52"/>
      <c r="J9" s="47">
        <v>7</v>
      </c>
      <c r="K9" s="44"/>
    </row>
    <row r="10" spans="1:11" ht="18" customHeight="1">
      <c r="A10" s="116">
        <f>A9+Vorgaben!$B$8+Vorgaben!$B$9</f>
        <v>0.4895833333333331</v>
      </c>
      <c r="B10" s="116">
        <f t="shared" si="0"/>
        <v>0.4166666666666667</v>
      </c>
      <c r="C10" s="48" t="s">
        <v>12</v>
      </c>
      <c r="D10" s="49" t="str">
        <f>Vorgaben!$B$4</f>
        <v>CB Zernez</v>
      </c>
      <c r="E10" s="50" t="s">
        <v>10</v>
      </c>
      <c r="F10" s="51" t="str">
        <f>Vorgaben!$B$5</f>
        <v>Grashoppers Maustadt</v>
      </c>
      <c r="G10" s="52"/>
      <c r="H10" s="53" t="s">
        <v>11</v>
      </c>
      <c r="I10" s="52"/>
      <c r="J10" s="47">
        <v>8</v>
      </c>
      <c r="K10" s="44"/>
    </row>
    <row r="11" spans="1:11" ht="18" customHeight="1">
      <c r="A11" s="116">
        <f>A10+Vorgaben!$B$8+Vorgaben!$B$9</f>
        <v>0.4999999999999997</v>
      </c>
      <c r="B11" s="116">
        <f t="shared" si="0"/>
        <v>0.4166666666666667</v>
      </c>
      <c r="C11" s="48" t="s">
        <v>9</v>
      </c>
      <c r="D11" s="49" t="str">
        <f>Vorgaben!$A$5</f>
        <v>Borussia München Scuol</v>
      </c>
      <c r="E11" s="50" t="s">
        <v>10</v>
      </c>
      <c r="F11" s="51" t="str">
        <f>Vorgaben!$A$1</f>
        <v>Ils mailinders</v>
      </c>
      <c r="G11" s="52"/>
      <c r="H11" s="53" t="s">
        <v>11</v>
      </c>
      <c r="I11" s="52"/>
      <c r="J11" s="47">
        <v>9</v>
      </c>
      <c r="K11" s="44"/>
    </row>
    <row r="12" spans="1:11" ht="18" customHeight="1">
      <c r="A12" s="116">
        <f>A11+Vorgaben!$B$8+Vorgaben!$B$9</f>
        <v>0.5104166666666664</v>
      </c>
      <c r="B12" s="116">
        <f t="shared" si="0"/>
        <v>0.4166666666666667</v>
      </c>
      <c r="C12" s="48" t="s">
        <v>9</v>
      </c>
      <c r="D12" s="49" t="str">
        <f>Vorgaben!$A$2</f>
        <v>CB Peer SA</v>
      </c>
      <c r="E12" s="50" t="s">
        <v>10</v>
      </c>
      <c r="F12" s="51" t="str">
        <f>Vorgaben!$A$3</f>
        <v>CB Stanol 14</v>
      </c>
      <c r="G12" s="52"/>
      <c r="H12" s="53" t="s">
        <v>11</v>
      </c>
      <c r="I12" s="52"/>
      <c r="J12" s="47">
        <v>10</v>
      </c>
      <c r="K12" s="44"/>
    </row>
    <row r="13" spans="1:11" ht="18" customHeight="1">
      <c r="A13" s="116">
        <f>A12+Vorgaben!$B$8+Vorgaben!$B$9</f>
        <v>0.520833333333333</v>
      </c>
      <c r="B13" s="116">
        <f t="shared" si="0"/>
        <v>0.4166666666666667</v>
      </c>
      <c r="C13" s="48" t="s">
        <v>12</v>
      </c>
      <c r="D13" s="49" t="str">
        <f>Vorgaben!$B$2</f>
        <v>Bar Clozza Scuol</v>
      </c>
      <c r="E13" s="50" t="s">
        <v>10</v>
      </c>
      <c r="F13" s="51" t="str">
        <f>Vorgaben!$B$6</f>
        <v>CB Turbos</v>
      </c>
      <c r="G13" s="52"/>
      <c r="H13" s="53" t="s">
        <v>11</v>
      </c>
      <c r="I13" s="52"/>
      <c r="J13" s="47">
        <v>11</v>
      </c>
      <c r="K13" s="44"/>
    </row>
    <row r="14" spans="1:11" ht="18" customHeight="1">
      <c r="A14" s="116">
        <f>A13+Vorgaben!$B$8+Vorgaben!$B$9</f>
        <v>0.5312499999999997</v>
      </c>
      <c r="B14" s="116">
        <f t="shared" si="0"/>
        <v>0.4166666666666667</v>
      </c>
      <c r="C14" s="48" t="s">
        <v>12</v>
      </c>
      <c r="D14" s="49" t="str">
        <f>Vorgaben!$B$1</f>
        <v>FC Tugas</v>
      </c>
      <c r="E14" s="50" t="s">
        <v>10</v>
      </c>
      <c r="F14" s="51" t="str">
        <f>Vorgaben!$B$4</f>
        <v>CB Zernez</v>
      </c>
      <c r="G14" s="52"/>
      <c r="H14" s="53" t="s">
        <v>11</v>
      </c>
      <c r="I14" s="52"/>
      <c r="J14" s="47">
        <v>12</v>
      </c>
      <c r="K14" s="44"/>
    </row>
    <row r="15" spans="1:11" ht="18" customHeight="1">
      <c r="A15" s="116">
        <f>A14+Vorgaben!$B$8+Vorgaben!$B$9</f>
        <v>0.5416666666666663</v>
      </c>
      <c r="B15" s="116">
        <f t="shared" si="0"/>
        <v>0.4166666666666667</v>
      </c>
      <c r="C15" s="48" t="s">
        <v>12</v>
      </c>
      <c r="D15" s="49" t="str">
        <f>Vorgaben!$B$3</f>
        <v>Impraisa</v>
      </c>
      <c r="E15" s="50" t="s">
        <v>10</v>
      </c>
      <c r="F15" s="51" t="str">
        <f>Vorgaben!$B$5</f>
        <v>Grashoppers Maustadt</v>
      </c>
      <c r="G15" s="52"/>
      <c r="H15" s="53" t="s">
        <v>11</v>
      </c>
      <c r="I15" s="52"/>
      <c r="J15" s="47">
        <v>13</v>
      </c>
      <c r="K15" s="44"/>
    </row>
    <row r="16" spans="1:11" ht="18" customHeight="1">
      <c r="A16" s="116">
        <f>A15+Vorgaben!$B$8+Vorgaben!$B$9</f>
        <v>0.5520833333333329</v>
      </c>
      <c r="B16" s="116">
        <f t="shared" si="0"/>
        <v>0.4166666666666667</v>
      </c>
      <c r="C16" s="48" t="s">
        <v>9</v>
      </c>
      <c r="D16" s="49" t="str">
        <f>Vorgaben!$A$1</f>
        <v>Ils mailinders</v>
      </c>
      <c r="E16" s="50" t="s">
        <v>10</v>
      </c>
      <c r="F16" s="51" t="str">
        <f>Vorgaben!$A$3</f>
        <v>CB Stanol 14</v>
      </c>
      <c r="G16" s="52"/>
      <c r="H16" s="53" t="s">
        <v>11</v>
      </c>
      <c r="I16" s="52"/>
      <c r="J16" s="47">
        <v>15</v>
      </c>
      <c r="K16" s="44"/>
    </row>
    <row r="17" spans="1:11" ht="18" customHeight="1">
      <c r="A17" s="116">
        <f>A16+Vorgaben!$B$8+Vorgaben!$B$9</f>
        <v>0.5624999999999996</v>
      </c>
      <c r="B17" s="116">
        <f t="shared" si="0"/>
        <v>0.4166666666666667</v>
      </c>
      <c r="C17" s="48" t="s">
        <v>9</v>
      </c>
      <c r="D17" s="49" t="str">
        <f>Vorgaben!$A$4</f>
        <v>CB ils scienziadis</v>
      </c>
      <c r="E17" s="50" t="s">
        <v>10</v>
      </c>
      <c r="F17" s="51" t="str">
        <f>Vorgaben!$A$5</f>
        <v>Borussia München Scuol</v>
      </c>
      <c r="G17" s="52"/>
      <c r="H17" s="53" t="s">
        <v>11</v>
      </c>
      <c r="I17" s="52"/>
      <c r="J17" s="47">
        <v>14</v>
      </c>
      <c r="K17" s="44"/>
    </row>
    <row r="18" spans="1:11" ht="18" customHeight="1">
      <c r="A18" s="116">
        <f>A17+Vorgaben!$B$8+Vorgaben!$B$9</f>
        <v>0.5729166666666662</v>
      </c>
      <c r="B18" s="116">
        <f t="shared" si="0"/>
        <v>0.4166666666666667</v>
      </c>
      <c r="C18" s="48" t="s">
        <v>12</v>
      </c>
      <c r="D18" s="49" t="str">
        <f>Vorgaben!$B$2</f>
        <v>Bar Clozza Scuol</v>
      </c>
      <c r="E18" s="50" t="s">
        <v>10</v>
      </c>
      <c r="F18" s="51" t="str">
        <f>Vorgaben!$B$4</f>
        <v>CB Zernez</v>
      </c>
      <c r="G18" s="52"/>
      <c r="H18" s="53" t="s">
        <v>11</v>
      </c>
      <c r="I18" s="52"/>
      <c r="J18" s="47">
        <v>16</v>
      </c>
      <c r="K18" s="44"/>
    </row>
    <row r="19" spans="1:11" ht="18" customHeight="1">
      <c r="A19" s="116">
        <f>A18+Vorgaben!$B$8+Vorgaben!$B$9</f>
        <v>0.5833333333333328</v>
      </c>
      <c r="B19" s="116">
        <f t="shared" si="0"/>
        <v>0.4166666666666667</v>
      </c>
      <c r="C19" s="48" t="s">
        <v>12</v>
      </c>
      <c r="D19" s="49" t="str">
        <f>Vorgaben!$B$5</f>
        <v>Grashoppers Maustadt</v>
      </c>
      <c r="E19" s="50" t="s">
        <v>10</v>
      </c>
      <c r="F19" s="51" t="str">
        <f>Vorgaben!$B$6</f>
        <v>CB Turbos</v>
      </c>
      <c r="G19" s="52"/>
      <c r="H19" s="53" t="s">
        <v>11</v>
      </c>
      <c r="I19" s="52"/>
      <c r="J19" s="47">
        <v>17</v>
      </c>
      <c r="K19" s="44"/>
    </row>
    <row r="20" spans="1:11" ht="18" customHeight="1">
      <c r="A20" s="116">
        <f>A19+Vorgaben!$B$8+Vorgaben!$B$9</f>
        <v>0.5937499999999994</v>
      </c>
      <c r="B20" s="116">
        <f t="shared" si="0"/>
        <v>0.4166666666666667</v>
      </c>
      <c r="C20" s="48" t="s">
        <v>12</v>
      </c>
      <c r="D20" s="49" t="str">
        <f>Vorgaben!$B$1</f>
        <v>FC Tugas</v>
      </c>
      <c r="E20" s="50" t="s">
        <v>10</v>
      </c>
      <c r="F20" s="51" t="str">
        <f>Vorgaben!$B$3</f>
        <v>Impraisa</v>
      </c>
      <c r="G20" s="52"/>
      <c r="H20" s="53" t="s">
        <v>11</v>
      </c>
      <c r="I20" s="52"/>
      <c r="J20" s="47">
        <v>18</v>
      </c>
      <c r="K20" s="44"/>
    </row>
    <row r="21" spans="1:11" ht="18" customHeight="1">
      <c r="A21" s="116">
        <f>A20+Vorgaben!$B$8+Vorgaben!$B$9</f>
        <v>0.6041666666666661</v>
      </c>
      <c r="B21" s="116">
        <f t="shared" si="0"/>
        <v>0.4166666666666667</v>
      </c>
      <c r="C21" s="48" t="s">
        <v>9</v>
      </c>
      <c r="D21" s="49" t="str">
        <f>Vorgaben!$A$2</f>
        <v>CB Peer SA</v>
      </c>
      <c r="E21" s="50" t="s">
        <v>10</v>
      </c>
      <c r="F21" s="51" t="str">
        <f>Vorgaben!$A$4</f>
        <v>CB ils scienziadis</v>
      </c>
      <c r="G21" s="52"/>
      <c r="H21" s="53" t="s">
        <v>11</v>
      </c>
      <c r="I21" s="52"/>
      <c r="J21" s="47">
        <v>19</v>
      </c>
      <c r="K21" s="44"/>
    </row>
    <row r="22" spans="1:11" ht="18" customHeight="1">
      <c r="A22" s="116">
        <f>A21+Vorgaben!$B$8+Vorgaben!$B$9</f>
        <v>0.6145833333333327</v>
      </c>
      <c r="B22" s="116">
        <f t="shared" si="0"/>
        <v>0.4166666666666667</v>
      </c>
      <c r="C22" s="48" t="s">
        <v>9</v>
      </c>
      <c r="D22" s="49" t="str">
        <f>Vorgaben!$A$5</f>
        <v>Borussia München Scuol</v>
      </c>
      <c r="E22" s="50" t="s">
        <v>10</v>
      </c>
      <c r="F22" s="51" t="str">
        <f>Vorgaben!$A$3</f>
        <v>CB Stanol 14</v>
      </c>
      <c r="G22" s="52"/>
      <c r="H22" s="53" t="s">
        <v>11</v>
      </c>
      <c r="I22" s="52"/>
      <c r="J22" s="47">
        <v>20</v>
      </c>
      <c r="K22" s="44"/>
    </row>
    <row r="23" spans="1:11" ht="18" customHeight="1">
      <c r="A23" s="116">
        <f>A22+Vorgaben!$B$8+Vorgaben!$B$9</f>
        <v>0.6249999999999993</v>
      </c>
      <c r="B23" s="116">
        <f t="shared" si="0"/>
        <v>0.4166666666666667</v>
      </c>
      <c r="C23" s="48" t="s">
        <v>12</v>
      </c>
      <c r="D23" s="49" t="str">
        <f>Vorgaben!$B$4</f>
        <v>CB Zernez</v>
      </c>
      <c r="E23" s="50" t="s">
        <v>10</v>
      </c>
      <c r="F23" s="51" t="str">
        <f>Vorgaben!$B$6</f>
        <v>CB Turbos</v>
      </c>
      <c r="G23" s="52"/>
      <c r="H23" s="53" t="s">
        <v>11</v>
      </c>
      <c r="I23" s="52"/>
      <c r="J23" s="47">
        <v>21</v>
      </c>
      <c r="K23" s="44"/>
    </row>
    <row r="24" spans="1:11" ht="18" customHeight="1">
      <c r="A24" s="116">
        <f>A23+Vorgaben!$B$8+Vorgaben!$B$9</f>
        <v>0.635416666666666</v>
      </c>
      <c r="B24" s="116">
        <f t="shared" si="0"/>
        <v>0.4166666666666667</v>
      </c>
      <c r="C24" s="48" t="s">
        <v>12</v>
      </c>
      <c r="D24" s="49" t="str">
        <f>Vorgaben!$B$1</f>
        <v>FC Tugas</v>
      </c>
      <c r="E24" s="50" t="s">
        <v>10</v>
      </c>
      <c r="F24" s="51" t="str">
        <f>Vorgaben!$B$5</f>
        <v>Grashoppers Maustadt</v>
      </c>
      <c r="G24" s="52"/>
      <c r="H24" s="53" t="s">
        <v>11</v>
      </c>
      <c r="I24" s="52"/>
      <c r="J24" s="47">
        <v>23</v>
      </c>
      <c r="K24" s="44"/>
    </row>
    <row r="25" spans="1:11" ht="18" customHeight="1">
      <c r="A25" s="116">
        <f>A24+Vorgaben!$B$8+Vorgaben!$B$9</f>
        <v>0.6458333333333326</v>
      </c>
      <c r="B25" s="116">
        <f t="shared" si="0"/>
        <v>0.4166666666666667</v>
      </c>
      <c r="C25" s="48" t="s">
        <v>12</v>
      </c>
      <c r="D25" s="49" t="str">
        <f>Vorgaben!$B$2</f>
        <v>Bar Clozza Scuol</v>
      </c>
      <c r="E25" s="50" t="s">
        <v>10</v>
      </c>
      <c r="F25" s="51" t="str">
        <f>Vorgaben!$B$3</f>
        <v>Impraisa</v>
      </c>
      <c r="G25" s="52"/>
      <c r="H25" s="53" t="s">
        <v>11</v>
      </c>
      <c r="I25" s="52"/>
      <c r="J25" s="47">
        <v>22</v>
      </c>
      <c r="K25" s="44"/>
    </row>
    <row r="26" spans="1:11" ht="18" customHeight="1">
      <c r="A26" s="116">
        <f>A25+Vorgaben!$B$8+Vorgaben!$B$9</f>
        <v>0.6562499999999992</v>
      </c>
      <c r="B26" s="116">
        <f t="shared" si="0"/>
        <v>0.4166666666666667</v>
      </c>
      <c r="C26" s="48" t="s">
        <v>9</v>
      </c>
      <c r="D26" s="49" t="str">
        <f>Vorgaben!$A$4</f>
        <v>CB ils scienziadis</v>
      </c>
      <c r="E26" s="50" t="s">
        <v>10</v>
      </c>
      <c r="F26" s="51" t="str">
        <f>Vorgaben!$A$1</f>
        <v>Ils mailinders</v>
      </c>
      <c r="G26" s="52"/>
      <c r="H26" s="53" t="s">
        <v>11</v>
      </c>
      <c r="I26" s="52"/>
      <c r="J26" s="47">
        <v>24</v>
      </c>
      <c r="K26" s="44"/>
    </row>
    <row r="27" spans="1:11" ht="18" customHeight="1">
      <c r="A27" s="116">
        <f>A26+Vorgaben!$B$8+Vorgaben!$B$9</f>
        <v>0.6666666666666659</v>
      </c>
      <c r="B27" s="116">
        <f t="shared" si="0"/>
        <v>0.4166666666666667</v>
      </c>
      <c r="C27" s="48" t="s">
        <v>9</v>
      </c>
      <c r="D27" s="49" t="str">
        <f>Vorgaben!$A$5</f>
        <v>Borussia München Scuol</v>
      </c>
      <c r="E27" s="50" t="s">
        <v>10</v>
      </c>
      <c r="F27" s="51" t="str">
        <f>Vorgaben!$A$2</f>
        <v>CB Peer SA</v>
      </c>
      <c r="G27" s="52"/>
      <c r="H27" s="53" t="s">
        <v>11</v>
      </c>
      <c r="I27" s="52"/>
      <c r="J27" s="47">
        <v>25</v>
      </c>
      <c r="K27" s="44"/>
    </row>
    <row r="28" spans="1:11" s="27" customFormat="1" ht="37.5" customHeight="1">
      <c r="A28" s="116"/>
      <c r="B28" s="116"/>
      <c r="C28" s="40"/>
      <c r="D28" s="41" t="s">
        <v>36</v>
      </c>
      <c r="E28" s="54"/>
      <c r="F28" s="55"/>
      <c r="G28" s="40"/>
      <c r="H28" s="40"/>
      <c r="I28" s="54"/>
      <c r="J28" s="56"/>
      <c r="K28" s="57"/>
    </row>
    <row r="29" spans="1:11" ht="21" customHeight="1">
      <c r="A29" s="116">
        <v>0.6875</v>
      </c>
      <c r="B29" s="116">
        <f>B27+1</f>
        <v>1.4166666666666667</v>
      </c>
      <c r="C29" s="53"/>
      <c r="D29" s="58">
        <f>IF('zum Rechnen'!$W$3&lt;10,"",'Gruppen-Tabellen'!$B$3)</f>
      </c>
      <c r="E29" s="59" t="s">
        <v>10</v>
      </c>
      <c r="F29" s="58">
        <f>IF('zum Rechnen'!$X$3&lt;10,"",'Gruppen-Tabellen'!$B$11)</f>
      </c>
      <c r="G29" s="52"/>
      <c r="H29" s="53" t="s">
        <v>11</v>
      </c>
      <c r="I29" s="52"/>
      <c r="J29" s="39">
        <f>J27+1</f>
        <v>26</v>
      </c>
      <c r="K29" s="44"/>
    </row>
    <row r="30" spans="1:11" ht="15">
      <c r="A30" s="116"/>
      <c r="B30" s="116"/>
      <c r="C30" s="40"/>
      <c r="D30" s="60" t="s">
        <v>37</v>
      </c>
      <c r="E30" s="61"/>
      <c r="F30" s="60" t="s">
        <v>33</v>
      </c>
      <c r="G30" s="114"/>
      <c r="H30" s="114"/>
      <c r="I30" s="114"/>
      <c r="J30" s="56"/>
      <c r="K30" s="44"/>
    </row>
    <row r="31" spans="1:11" s="27" customFormat="1" ht="37.5" customHeight="1">
      <c r="A31" s="116"/>
      <c r="B31" s="116"/>
      <c r="C31" s="40"/>
      <c r="D31" s="41" t="s">
        <v>38</v>
      </c>
      <c r="E31" s="54"/>
      <c r="F31" s="55"/>
      <c r="G31" s="40"/>
      <c r="H31" s="40"/>
      <c r="I31" s="54"/>
      <c r="J31" s="56"/>
      <c r="K31" s="57"/>
    </row>
    <row r="32" spans="1:11" ht="21" customHeight="1">
      <c r="A32" s="116">
        <f>A29+Vorgaben!$B$8+Vorgaben!$B$9</f>
        <v>0.6979166666666666</v>
      </c>
      <c r="B32" s="116">
        <f>B29+1</f>
        <v>2.416666666666667</v>
      </c>
      <c r="C32" s="53"/>
      <c r="D32" s="58">
        <f>IF('zum Rechnen'!$W$3&lt;10,"",'Gruppen-Tabellen'!$B$4)</f>
      </c>
      <c r="E32" s="59" t="s">
        <v>10</v>
      </c>
      <c r="F32" s="58">
        <f>IF('zum Rechnen'!$X$3&lt;10,"",'Gruppen-Tabellen'!$B$10)</f>
      </c>
      <c r="G32" s="52"/>
      <c r="H32" s="53" t="s">
        <v>11</v>
      </c>
      <c r="I32" s="52"/>
      <c r="J32" s="39">
        <f>J29+1</f>
        <v>27</v>
      </c>
      <c r="K32" s="44"/>
    </row>
    <row r="33" spans="1:11" ht="15">
      <c r="A33" s="116"/>
      <c r="B33" s="116"/>
      <c r="C33" s="40"/>
      <c r="D33" s="60" t="s">
        <v>32</v>
      </c>
      <c r="E33" s="61"/>
      <c r="F33" s="60" t="s">
        <v>39</v>
      </c>
      <c r="G33" s="114"/>
      <c r="H33" s="114"/>
      <c r="I33" s="114"/>
      <c r="J33" s="56"/>
      <c r="K33" s="44"/>
    </row>
    <row r="34" spans="1:11" s="27" customFormat="1" ht="37.5" customHeight="1">
      <c r="A34" s="116"/>
      <c r="B34" s="116"/>
      <c r="C34" s="40"/>
      <c r="D34" s="41" t="s">
        <v>31</v>
      </c>
      <c r="E34" s="54"/>
      <c r="F34" s="55"/>
      <c r="G34" s="40"/>
      <c r="H34" s="40"/>
      <c r="I34" s="54"/>
      <c r="J34" s="56"/>
      <c r="K34" s="57"/>
    </row>
    <row r="35" spans="1:11" ht="21" customHeight="1">
      <c r="A35" s="116">
        <v>0.71875</v>
      </c>
      <c r="B35" s="116">
        <f>B32+1</f>
        <v>3.416666666666667</v>
      </c>
      <c r="C35" s="53"/>
      <c r="D35" s="62">
        <f>IF(OR(G29="",I29=""),"",IF(G29&lt;I29,D29,IF(G29&gt;=I29,F29)))</f>
      </c>
      <c r="E35" s="59" t="s">
        <v>10</v>
      </c>
      <c r="F35" s="62">
        <f>IF(OR(G32="",I32=""),"",IF(G32&lt;I32,D32,IF(G32&gt;=I32,F32)))</f>
      </c>
      <c r="G35" s="52"/>
      <c r="H35" s="53" t="s">
        <v>11</v>
      </c>
      <c r="I35" s="52"/>
      <c r="J35" s="39">
        <f>J32+1</f>
        <v>28</v>
      </c>
      <c r="K35" s="44"/>
    </row>
    <row r="36" spans="1:11" ht="15">
      <c r="A36" s="116"/>
      <c r="B36" s="116"/>
      <c r="C36" s="40"/>
      <c r="D36" s="60" t="s">
        <v>41</v>
      </c>
      <c r="E36" s="61"/>
      <c r="F36" s="60" t="s">
        <v>43</v>
      </c>
      <c r="G36" s="114"/>
      <c r="H36" s="114"/>
      <c r="I36" s="114"/>
      <c r="J36" s="56"/>
      <c r="K36" s="44"/>
    </row>
    <row r="37" spans="1:11" s="27" customFormat="1" ht="24.75" customHeight="1">
      <c r="A37" s="116"/>
      <c r="B37" s="116"/>
      <c r="C37" s="40"/>
      <c r="D37" s="41" t="s">
        <v>13</v>
      </c>
      <c r="E37" s="54"/>
      <c r="F37" s="55"/>
      <c r="G37" s="40"/>
      <c r="H37" s="40"/>
      <c r="I37" s="54"/>
      <c r="J37" s="56"/>
      <c r="K37" s="57"/>
    </row>
    <row r="38" spans="1:11" ht="21" customHeight="1">
      <c r="A38" s="116">
        <f>A35+Vorgaben!$B$8+Vorgaben!$B$9</f>
        <v>0.7291666666666666</v>
      </c>
      <c r="B38" s="116">
        <f>B35+1</f>
        <v>4.416666666666667</v>
      </c>
      <c r="C38" s="53"/>
      <c r="D38" s="62">
        <f>IF(OR(G29="",I29=""),"",IF(G29&gt;I29,D29,IF(G29&lt;=I29,F29)))</f>
      </c>
      <c r="E38" s="59" t="s">
        <v>10</v>
      </c>
      <c r="F38" s="62">
        <f>IF(OR(G32="",I32=""),"",IF(G32&gt;I32,D32,IF(G32&lt;=I32,F32)))</f>
      </c>
      <c r="G38" s="52"/>
      <c r="H38" s="53" t="s">
        <v>11</v>
      </c>
      <c r="I38" s="52"/>
      <c r="J38" s="39">
        <f>J35+1</f>
        <v>29</v>
      </c>
      <c r="K38" s="44"/>
    </row>
    <row r="39" spans="1:11" ht="15">
      <c r="A39" s="116"/>
      <c r="B39" s="116"/>
      <c r="C39" s="40"/>
      <c r="D39" s="60" t="s">
        <v>42</v>
      </c>
      <c r="E39" s="61"/>
      <c r="F39" s="60" t="s">
        <v>44</v>
      </c>
      <c r="G39" s="114"/>
      <c r="H39" s="114"/>
      <c r="I39" s="114"/>
      <c r="J39" s="43"/>
      <c r="K39" s="44"/>
    </row>
    <row r="40" spans="1:11" ht="15">
      <c r="A40" s="116"/>
      <c r="B40" s="116"/>
      <c r="C40" s="63"/>
      <c r="D40" s="63"/>
      <c r="E40" s="63"/>
      <c r="F40" s="63"/>
      <c r="G40" s="63"/>
      <c r="H40" s="63"/>
      <c r="I40" s="63"/>
      <c r="J40" s="43"/>
      <c r="K40" s="44"/>
    </row>
    <row r="41" spans="1:11" ht="15">
      <c r="A41" s="116"/>
      <c r="B41" s="116"/>
      <c r="C41" s="63"/>
      <c r="D41" s="63"/>
      <c r="E41" s="63"/>
      <c r="F41" s="63"/>
      <c r="G41" s="63"/>
      <c r="H41" s="63"/>
      <c r="I41" s="63"/>
      <c r="J41" s="43"/>
      <c r="K41" s="44"/>
    </row>
    <row r="42" spans="1:11" ht="15">
      <c r="A42" s="116"/>
      <c r="B42" s="116"/>
      <c r="C42" s="63"/>
      <c r="D42" s="63"/>
      <c r="E42" s="63"/>
      <c r="F42" s="63"/>
      <c r="G42" s="63"/>
      <c r="H42" s="63"/>
      <c r="I42" s="63"/>
      <c r="J42" s="43"/>
      <c r="K42" s="44"/>
    </row>
    <row r="43" spans="1:11" ht="15">
      <c r="A43" s="116"/>
      <c r="B43" s="116"/>
      <c r="C43" s="63"/>
      <c r="D43" s="63"/>
      <c r="E43" s="63"/>
      <c r="F43" s="63"/>
      <c r="G43" s="63"/>
      <c r="H43" s="63"/>
      <c r="I43" s="63"/>
      <c r="J43" s="43"/>
      <c r="K43" s="44"/>
    </row>
    <row r="44" spans="1:11" ht="15">
      <c r="A44" s="116"/>
      <c r="B44" s="116"/>
      <c r="C44" s="63"/>
      <c r="D44" s="63"/>
      <c r="E44" s="63"/>
      <c r="F44" s="63"/>
      <c r="G44" s="63"/>
      <c r="H44" s="63"/>
      <c r="I44" s="63"/>
      <c r="J44" s="43"/>
      <c r="K44" s="44"/>
    </row>
    <row r="45" spans="1:2" ht="15">
      <c r="A45" s="116"/>
      <c r="B45" s="116"/>
    </row>
  </sheetData>
  <sheetProtection password="E760" sheet="1" objects="1" scenarios="1"/>
  <mergeCells count="50">
    <mergeCell ref="A36:B36"/>
    <mergeCell ref="A37:B37"/>
    <mergeCell ref="A38:B38"/>
    <mergeCell ref="A39:B39"/>
    <mergeCell ref="A40:B40"/>
    <mergeCell ref="A45:B45"/>
    <mergeCell ref="A41:B41"/>
    <mergeCell ref="A42:B42"/>
    <mergeCell ref="A43:B43"/>
    <mergeCell ref="A44:B44"/>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 ref="G36:I36"/>
    <mergeCell ref="G39:I39"/>
    <mergeCell ref="A1:I1"/>
    <mergeCell ref="G2:I2"/>
    <mergeCell ref="G30:I30"/>
    <mergeCell ref="G33:I33"/>
    <mergeCell ref="A2:B2"/>
    <mergeCell ref="A3:B3"/>
    <mergeCell ref="A4:B4"/>
    <mergeCell ref="A5:B5"/>
  </mergeCells>
  <printOptions/>
  <pageMargins left="0.52" right="0.58" top="1.19" bottom="0.49" header="0.36" footer="0.37"/>
  <pageSetup fitToHeight="1" fitToWidth="1" horizontalDpi="600" verticalDpi="600" orientation="portrait" paperSize="9" scale="93" r:id="rId3"/>
  <headerFooter alignWithMargins="0">
    <oddHeader>&amp;C&amp;"Arial,Fett Kursiv"&amp;16&amp;EGurlainacup 2016&amp;"Arial,Standard"&amp;10&amp;E
&amp;12Sportplatz - Gurlaina&amp;R&amp;"Arial,Fett"&amp;12 Datum: 16.07.2016
</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E11"/>
  <sheetViews>
    <sheetView zoomScale="115" zoomScaleNormal="115" zoomScalePageLayoutView="0" workbookViewId="0" topLeftCell="A1">
      <selection activeCell="B5" sqref="B5"/>
    </sheetView>
  </sheetViews>
  <sheetFormatPr defaultColWidth="11.421875" defaultRowHeight="12.75"/>
  <cols>
    <col min="1" max="1" width="25.7109375" style="37" customWidth="1"/>
    <col min="2" max="2" width="25.7109375" style="1" customWidth="1"/>
    <col min="3" max="3" width="20.00390625" style="1" customWidth="1"/>
    <col min="4" max="16384" width="11.421875" style="1" customWidth="1"/>
  </cols>
  <sheetData>
    <row r="1" spans="1:5" ht="19.5" customHeight="1">
      <c r="A1" s="105" t="s">
        <v>52</v>
      </c>
      <c r="B1" s="103" t="s">
        <v>47</v>
      </c>
      <c r="C1" s="117" t="s">
        <v>1</v>
      </c>
      <c r="D1" s="65"/>
      <c r="E1" s="65"/>
    </row>
    <row r="2" spans="1:5" ht="19.5" customHeight="1">
      <c r="A2" s="105" t="s">
        <v>53</v>
      </c>
      <c r="B2" s="103" t="s">
        <v>50</v>
      </c>
      <c r="C2" s="117"/>
      <c r="D2" s="65"/>
      <c r="E2" s="65"/>
    </row>
    <row r="3" spans="1:5" ht="19.5" customHeight="1">
      <c r="A3" s="105" t="s">
        <v>54</v>
      </c>
      <c r="B3" s="103" t="s">
        <v>51</v>
      </c>
      <c r="C3" s="117"/>
      <c r="D3" s="65"/>
      <c r="E3" s="65"/>
    </row>
    <row r="4" spans="1:5" ht="19.5" customHeight="1">
      <c r="A4" s="105" t="s">
        <v>55</v>
      </c>
      <c r="B4" s="103" t="s">
        <v>57</v>
      </c>
      <c r="C4" s="117"/>
      <c r="D4" s="65"/>
      <c r="E4" s="65"/>
    </row>
    <row r="5" spans="1:5" ht="19.5" customHeight="1">
      <c r="A5" s="105" t="s">
        <v>56</v>
      </c>
      <c r="B5" s="103" t="s">
        <v>49</v>
      </c>
      <c r="C5" s="117"/>
      <c r="D5" s="65"/>
      <c r="E5" s="65"/>
    </row>
    <row r="6" spans="1:5" ht="21.75" customHeight="1" thickBot="1">
      <c r="A6" s="64" t="s">
        <v>0</v>
      </c>
      <c r="B6" s="104" t="s">
        <v>48</v>
      </c>
      <c r="C6" s="117"/>
      <c r="D6" s="65"/>
      <c r="E6" s="65"/>
    </row>
    <row r="7" spans="1:5" ht="21.75" customHeight="1" thickBot="1">
      <c r="A7" s="67" t="s">
        <v>2</v>
      </c>
      <c r="B7" s="68">
        <v>0.4166666666666667</v>
      </c>
      <c r="C7" s="65"/>
      <c r="D7" s="65"/>
      <c r="E7" s="65"/>
    </row>
    <row r="8" spans="1:5" ht="21" customHeight="1" thickBot="1">
      <c r="A8" s="67" t="s">
        <v>3</v>
      </c>
      <c r="B8" s="69">
        <v>0.006944444444444444</v>
      </c>
      <c r="C8" s="65"/>
      <c r="D8" s="65"/>
      <c r="E8" s="65"/>
    </row>
    <row r="9" spans="1:5" ht="19.5" customHeight="1" thickBot="1">
      <c r="A9" s="67" t="s">
        <v>4</v>
      </c>
      <c r="B9" s="70">
        <v>0.003472222222222222</v>
      </c>
      <c r="C9" s="65"/>
      <c r="D9" s="65"/>
      <c r="E9" s="65"/>
    </row>
    <row r="10" spans="1:5" ht="19.5" customHeight="1" thickBot="1">
      <c r="A10" s="67" t="s">
        <v>45</v>
      </c>
      <c r="B10" s="71">
        <v>0.003472222222222222</v>
      </c>
      <c r="C10" s="65"/>
      <c r="D10" s="65"/>
      <c r="E10" s="65"/>
    </row>
    <row r="11" spans="1:5" ht="63" customHeight="1">
      <c r="A11" s="66"/>
      <c r="B11" s="65"/>
      <c r="C11" s="65"/>
      <c r="D11" s="65"/>
      <c r="E11" s="65"/>
    </row>
  </sheetData>
  <sheetProtection password="E760" sheet="1" objects="1" scenarios="1"/>
  <mergeCells count="1">
    <mergeCell ref="C1:C6"/>
  </mergeCells>
  <printOptions horizontalCentered="1"/>
  <pageMargins left="0.7874015748031497" right="0.7874015748031497" top="1.63" bottom="0.984251968503937" header="0.5118110236220472" footer="0.5118110236220472"/>
  <pageSetup horizontalDpi="600" verticalDpi="600" orientation="portrait" paperSize="9" r:id="rId4"/>
  <headerFooter alignWithMargins="0">
    <oddHeader>&amp;C&amp;"Arial,Fett Kursiv"&amp;14&amp;EVolleyball-Turnier&amp;"Arial,Standard"&amp;10&amp;E
&amp;"Arial,Fett"&amp;14SG Horrenberg&amp;"Arial,Standard"&amp;10
&amp;12Gruppen- Mannschaftseinteilung</oddHeader>
  </headerFooter>
  <drawing r:id="rId3"/>
  <legacyDrawing r:id="rId2"/>
</worksheet>
</file>

<file path=xl/worksheets/sheet6.xml><?xml version="1.0" encoding="utf-8"?>
<worksheet xmlns="http://schemas.openxmlformats.org/spreadsheetml/2006/main" xmlns:r="http://schemas.openxmlformats.org/officeDocument/2006/relationships">
  <sheetPr codeName="Tabelle4"/>
  <dimension ref="A1:X29"/>
  <sheetViews>
    <sheetView zoomScale="66" zoomScaleNormal="66" zoomScalePageLayoutView="0" workbookViewId="0" topLeftCell="B1">
      <selection activeCell="K18" sqref="K18"/>
    </sheetView>
  </sheetViews>
  <sheetFormatPr defaultColWidth="11.421875" defaultRowHeight="12.75"/>
  <cols>
    <col min="1" max="1" width="5.140625" style="32" customWidth="1"/>
    <col min="2" max="2" width="18.7109375" style="15" customWidth="1"/>
    <col min="3" max="3" width="2.28125" style="15" customWidth="1"/>
    <col min="4" max="4" width="18.7109375" style="15" customWidth="1"/>
    <col min="5" max="5" width="4.7109375" style="15" customWidth="1"/>
    <col min="6" max="6" width="2.140625" style="15" customWidth="1"/>
    <col min="7" max="7" width="4.7109375" style="15" customWidth="1"/>
    <col min="8" max="8" width="6.28125" style="15" customWidth="1"/>
    <col min="9" max="9" width="7.00390625" style="15" customWidth="1"/>
    <col min="10" max="10" width="1.7109375" style="15" customWidth="1"/>
    <col min="11" max="11" width="18.7109375" style="5" customWidth="1"/>
    <col min="12" max="12" width="8.28125" style="5" customWidth="1"/>
    <col min="13" max="13" width="5.57421875" style="5" customWidth="1"/>
    <col min="14" max="14" width="5.28125" style="5" customWidth="1"/>
    <col min="15" max="15" width="2.140625" style="5" customWidth="1"/>
    <col min="16" max="16" width="5.421875" style="5" customWidth="1"/>
    <col min="17" max="17" width="5.57421875" style="5" customWidth="1"/>
    <col min="18" max="18" width="2.421875" style="15" customWidth="1"/>
    <col min="19" max="19" width="7.8515625" style="5" customWidth="1"/>
    <col min="20" max="20" width="7.28125" style="5" customWidth="1"/>
    <col min="21" max="21" width="7.421875" style="5" customWidth="1"/>
    <col min="22" max="22" width="7.28125" style="5" customWidth="1"/>
    <col min="23" max="24" width="8.421875" style="5" customWidth="1"/>
    <col min="25" max="16384" width="11.421875" style="30" customWidth="1"/>
  </cols>
  <sheetData>
    <row r="1" spans="23:24" ht="29.25" customHeight="1">
      <c r="W1" s="9"/>
      <c r="X1" s="9"/>
    </row>
    <row r="2" spans="1:24" ht="43.5" customHeight="1">
      <c r="A2" s="33"/>
      <c r="B2" s="14" t="s">
        <v>7</v>
      </c>
      <c r="C2" s="14"/>
      <c r="D2" s="14" t="s">
        <v>7</v>
      </c>
      <c r="E2" s="119" t="s">
        <v>8</v>
      </c>
      <c r="F2" s="119"/>
      <c r="G2" s="119"/>
      <c r="H2" s="34" t="s">
        <v>20</v>
      </c>
      <c r="I2" s="34" t="s">
        <v>21</v>
      </c>
      <c r="J2" s="8"/>
      <c r="K2" s="13" t="s">
        <v>14</v>
      </c>
      <c r="L2" s="13" t="s">
        <v>19</v>
      </c>
      <c r="M2" s="13" t="s">
        <v>15</v>
      </c>
      <c r="N2" s="120" t="s">
        <v>16</v>
      </c>
      <c r="O2" s="120"/>
      <c r="P2" s="120"/>
      <c r="Q2" s="13" t="s">
        <v>17</v>
      </c>
      <c r="R2" s="8"/>
      <c r="S2" s="5" t="s">
        <v>22</v>
      </c>
      <c r="T2" s="5" t="s">
        <v>23</v>
      </c>
      <c r="U2" s="5" t="s">
        <v>24</v>
      </c>
      <c r="V2" s="5" t="s">
        <v>25</v>
      </c>
      <c r="W2" s="9" t="s">
        <v>29</v>
      </c>
      <c r="X2" s="9" t="s">
        <v>30</v>
      </c>
    </row>
    <row r="3" spans="2:24" ht="12.75">
      <c r="B3" s="16" t="str">
        <f>Spielplan!$D3</f>
        <v>FC Tugas</v>
      </c>
      <c r="C3" s="17" t="s">
        <v>10</v>
      </c>
      <c r="D3" s="18" t="str">
        <f>Spielplan!$F3</f>
        <v>CB Turbos</v>
      </c>
      <c r="E3" s="14">
        <f>IF(Spielplan!$G3="","",Spielplan!$G3)</f>
      </c>
      <c r="F3" s="14" t="s">
        <v>11</v>
      </c>
      <c r="G3" s="14">
        <f>IF(Spielplan!$I3="","",Spielplan!$I3)</f>
      </c>
      <c r="H3" s="5">
        <f>IF(OR($E3="",$G3=""),"",IF(E3&gt;G3,3,IF(E3=G3,1,0)))</f>
      </c>
      <c r="I3" s="5">
        <f aca="true" t="shared" si="0" ref="I3:I22">IF(OR($E3="",$G3=""),"",IF(G3&gt;E3,3,IF(E3=G3,1,0)))</f>
      </c>
      <c r="K3" s="14" t="str">
        <f>Vorgaben!$A$1</f>
        <v>Ils mailinders</v>
      </c>
      <c r="L3" s="17">
        <f>SUM(S3:V3)</f>
        <v>0</v>
      </c>
      <c r="M3" s="17">
        <f>SUM(I6,I11,H17,I26)</f>
        <v>0</v>
      </c>
      <c r="N3" s="14">
        <f>SUM(G6,G11,E17,G26)</f>
        <v>0</v>
      </c>
      <c r="O3" s="14" t="s">
        <v>11</v>
      </c>
      <c r="P3" s="14">
        <f>SUM(E6,E11,G17,E26)</f>
        <v>0</v>
      </c>
      <c r="Q3" s="14">
        <f>N3-P3</f>
        <v>0</v>
      </c>
      <c r="R3" s="19"/>
      <c r="S3" s="5">
        <f>IF(OR(E6="",G6=""),0,1)</f>
        <v>0</v>
      </c>
      <c r="T3" s="5">
        <f>IF(OR(E11="",G11=""),0,1)</f>
        <v>0</v>
      </c>
      <c r="U3" s="5">
        <f>IF(OR(E17="",G17=""),0,1)</f>
        <v>0</v>
      </c>
      <c r="V3" s="5">
        <f>IF(OR(E26="",G26=""),0,1)</f>
        <v>0</v>
      </c>
      <c r="W3" s="5">
        <f>SUM(L3:L7)/2</f>
        <v>0</v>
      </c>
      <c r="X3" s="5">
        <f>SUM(L10:L15)/2</f>
        <v>0</v>
      </c>
    </row>
    <row r="4" spans="2:22" ht="12.75">
      <c r="B4" s="16" t="str">
        <f>Spielplan!$D4</f>
        <v>Bar Clozza Scuol</v>
      </c>
      <c r="C4" s="17" t="s">
        <v>10</v>
      </c>
      <c r="D4" s="18" t="str">
        <f>Spielplan!$F4</f>
        <v>Grashoppers Maustadt</v>
      </c>
      <c r="E4" s="14">
        <f>IF(Spielplan!$G4="","",Spielplan!$G4)</f>
      </c>
      <c r="F4" s="14" t="s">
        <v>11</v>
      </c>
      <c r="G4" s="14">
        <f>IF(Spielplan!$I4="","",Spielplan!$I4)</f>
      </c>
      <c r="H4" s="5">
        <f aca="true" t="shared" si="1" ref="H4:H22">IF(OR($E4="",$G4=""),"",IF(E4&gt;G4,3,IF(E4=G4,1,0)))</f>
      </c>
      <c r="I4" s="5">
        <f t="shared" si="0"/>
      </c>
      <c r="K4" s="14" t="str">
        <f>Vorgaben!$A$2</f>
        <v>CB Peer SA</v>
      </c>
      <c r="L4" s="17">
        <f>SUM(S4:V4)</f>
        <v>0</v>
      </c>
      <c r="M4" s="17">
        <f>SUM(H6,H12,H21,I27)</f>
        <v>0</v>
      </c>
      <c r="N4" s="14">
        <f>SUM(E6,E12,E21,G27)</f>
        <v>0</v>
      </c>
      <c r="O4" s="14" t="s">
        <v>11</v>
      </c>
      <c r="P4" s="14">
        <f>SUM(G6,G12,G21,E27)</f>
        <v>0</v>
      </c>
      <c r="Q4" s="14">
        <f>N4-P4</f>
        <v>0</v>
      </c>
      <c r="R4" s="19"/>
      <c r="S4" s="5">
        <f>IF(OR(E6="",G6=""),0,1)</f>
        <v>0</v>
      </c>
      <c r="T4" s="5">
        <f>IF(OR(E12="",G12=""),0,1)</f>
        <v>0</v>
      </c>
      <c r="U4" s="5">
        <f>IF(OR(E21="",G21=""),0,1)</f>
        <v>0</v>
      </c>
      <c r="V4" s="5">
        <f>IF(OR(E27="",G27=""),0,1)</f>
        <v>0</v>
      </c>
    </row>
    <row r="5" spans="2:22" ht="12.75">
      <c r="B5" s="16" t="str">
        <f>Spielplan!$D5</f>
        <v>Impraisa</v>
      </c>
      <c r="C5" s="17" t="s">
        <v>10</v>
      </c>
      <c r="D5" s="18" t="str">
        <f>Spielplan!$F5</f>
        <v>CB Zernez</v>
      </c>
      <c r="E5" s="14">
        <f>IF(Spielplan!$G5="","",Spielplan!$G5)</f>
      </c>
      <c r="F5" s="14" t="s">
        <v>11</v>
      </c>
      <c r="G5" s="14">
        <f>IF(Spielplan!$I5="","",Spielplan!$I5)</f>
      </c>
      <c r="H5" s="5">
        <f t="shared" si="1"/>
      </c>
      <c r="I5" s="5">
        <f t="shared" si="0"/>
      </c>
      <c r="K5" s="14" t="str">
        <f>Vorgaben!$A$3</f>
        <v>CB Stanol 14</v>
      </c>
      <c r="L5" s="17">
        <f>SUM(S5:V5)</f>
        <v>0</v>
      </c>
      <c r="M5" s="17">
        <f>SUM(H7,I12,I17,I22)</f>
        <v>0</v>
      </c>
      <c r="N5" s="14">
        <f>SUM(E7,G12,G17,G22)</f>
        <v>0</v>
      </c>
      <c r="O5" s="14" t="s">
        <v>11</v>
      </c>
      <c r="P5" s="14">
        <f>SUM(G7,E12,E17,E22)</f>
        <v>0</v>
      </c>
      <c r="Q5" s="14">
        <f>N5-P5</f>
        <v>0</v>
      </c>
      <c r="R5" s="19"/>
      <c r="S5" s="5">
        <f>IF(OR(E7="",G7=""),0,1)</f>
        <v>0</v>
      </c>
      <c r="T5" s="5">
        <f>IF(OR(E12="",G12=""),0,1)</f>
        <v>0</v>
      </c>
      <c r="U5" s="5">
        <f>IF(OR(E17="",G17=""),0,1)</f>
        <v>0</v>
      </c>
      <c r="V5" s="5">
        <f>IF(OR(E22="",G22=""),0,1)</f>
        <v>0</v>
      </c>
    </row>
    <row r="6" spans="2:22" ht="12.75">
      <c r="B6" s="16" t="str">
        <f>Spielplan!$D6</f>
        <v>CB Peer SA</v>
      </c>
      <c r="C6" s="17" t="s">
        <v>10</v>
      </c>
      <c r="D6" s="18" t="str">
        <f>Spielplan!$F6</f>
        <v>Ils mailinders</v>
      </c>
      <c r="E6" s="14">
        <f>IF(Spielplan!$G6="","",Spielplan!$G6)</f>
      </c>
      <c r="F6" s="14" t="s">
        <v>11</v>
      </c>
      <c r="G6" s="14">
        <f>IF(Spielplan!$I6="","",Spielplan!$I6)</f>
      </c>
      <c r="H6" s="5">
        <f t="shared" si="1"/>
      </c>
      <c r="I6" s="5">
        <f t="shared" si="0"/>
      </c>
      <c r="K6" s="14" t="str">
        <f>Vorgaben!$A$4</f>
        <v>CB ils scienziadis</v>
      </c>
      <c r="L6" s="17">
        <f>SUM(S6:V6)</f>
        <v>0</v>
      </c>
      <c r="M6" s="17">
        <f>SUM(I7,H16,I21,H26)</f>
        <v>0</v>
      </c>
      <c r="N6" s="14">
        <f>SUM(G7,E16,G21,E26)</f>
        <v>0</v>
      </c>
      <c r="O6" s="14" t="s">
        <v>11</v>
      </c>
      <c r="P6" s="14">
        <f>SUM(E7,G16,E21,G26)</f>
        <v>0</v>
      </c>
      <c r="Q6" s="14">
        <f>N6-P6</f>
        <v>0</v>
      </c>
      <c r="R6" s="19"/>
      <c r="S6" s="5">
        <f>IF(OR(E7="",G7=""),0,1)</f>
        <v>0</v>
      </c>
      <c r="T6" s="5">
        <f>IF(OR(E16="",G16=""),0,1)</f>
        <v>0</v>
      </c>
      <c r="U6" s="5">
        <f>IF(OR(E21="",G21=""),0,1)</f>
        <v>0</v>
      </c>
      <c r="V6" s="5">
        <f>IF(OR(E26="",G26=""),0,1)</f>
        <v>0</v>
      </c>
    </row>
    <row r="7" spans="2:22" ht="12.75">
      <c r="B7" s="16" t="str">
        <f>Spielplan!$D7</f>
        <v>CB Stanol 14</v>
      </c>
      <c r="C7" s="17" t="s">
        <v>10</v>
      </c>
      <c r="D7" s="18" t="str">
        <f>Spielplan!$F7</f>
        <v>CB ils scienziadis</v>
      </c>
      <c r="E7" s="14">
        <f>IF(Spielplan!$G7="","",Spielplan!$G7)</f>
      </c>
      <c r="F7" s="14" t="s">
        <v>11</v>
      </c>
      <c r="G7" s="14">
        <f>IF(Spielplan!$I7="","",Spielplan!$I7)</f>
      </c>
      <c r="H7" s="5">
        <f t="shared" si="1"/>
      </c>
      <c r="I7" s="5">
        <f t="shared" si="0"/>
      </c>
      <c r="K7" s="14" t="str">
        <f>Vorgaben!$A$5</f>
        <v>Borussia München Scuol</v>
      </c>
      <c r="L7" s="17">
        <f>SUM(S7:V7)</f>
        <v>0</v>
      </c>
      <c r="M7" s="17">
        <f>SUM(H11,I16,H22,H27)</f>
        <v>0</v>
      </c>
      <c r="N7" s="14">
        <f>SUM(E11,G16,E22,E27)</f>
        <v>0</v>
      </c>
      <c r="O7" s="14" t="s">
        <v>11</v>
      </c>
      <c r="P7" s="14">
        <f>SUM(G11,E16,G22,G27)</f>
        <v>0</v>
      </c>
      <c r="Q7" s="14">
        <f>N7-P7</f>
        <v>0</v>
      </c>
      <c r="R7" s="19"/>
      <c r="S7" s="5">
        <f>IF(OR(E11="",G11=""),0,1)</f>
        <v>0</v>
      </c>
      <c r="T7" s="5">
        <f>IF(OR(E16="",G16=""),0,1)</f>
        <v>0</v>
      </c>
      <c r="U7" s="5">
        <f>IF(OR(E22="",G22=""),0,1)</f>
        <v>0</v>
      </c>
      <c r="V7" s="5">
        <f>IF(OR(E27="",G27=""),0,1)</f>
        <v>0</v>
      </c>
    </row>
    <row r="8" spans="2:24" ht="12.75">
      <c r="B8" s="16" t="str">
        <f>Spielplan!$D8</f>
        <v>FC Tugas</v>
      </c>
      <c r="C8" s="17" t="s">
        <v>10</v>
      </c>
      <c r="D8" s="18" t="str">
        <f>Spielplan!$F8</f>
        <v>Bar Clozza Scuol</v>
      </c>
      <c r="E8" s="14">
        <f>IF(Spielplan!$G8="","",Spielplan!$G8)</f>
      </c>
      <c r="F8" s="14" t="s">
        <v>11</v>
      </c>
      <c r="G8" s="14">
        <f>IF(Spielplan!$I8="","",Spielplan!$I8)</f>
      </c>
      <c r="H8" s="5">
        <f t="shared" si="1"/>
      </c>
      <c r="I8" s="5">
        <f t="shared" si="0"/>
      </c>
      <c r="K8" s="119" t="s">
        <v>18</v>
      </c>
      <c r="L8" s="119" t="s">
        <v>19</v>
      </c>
      <c r="M8" s="119" t="s">
        <v>15</v>
      </c>
      <c r="N8" s="119" t="s">
        <v>16</v>
      </c>
      <c r="O8" s="119"/>
      <c r="P8" s="119"/>
      <c r="Q8" s="119" t="s">
        <v>17</v>
      </c>
      <c r="W8" s="118" t="s">
        <v>46</v>
      </c>
      <c r="X8" s="31"/>
    </row>
    <row r="9" spans="2:24" ht="12.75">
      <c r="B9" s="16" t="str">
        <f>Spielplan!$D9</f>
        <v>Impraisa</v>
      </c>
      <c r="C9" s="17" t="s">
        <v>10</v>
      </c>
      <c r="D9" s="18" t="str">
        <f>Spielplan!$F9</f>
        <v>CB Turbos</v>
      </c>
      <c r="E9" s="14">
        <f>IF(Spielplan!$G9="","",Spielplan!$G9)</f>
      </c>
      <c r="F9" s="14" t="s">
        <v>11</v>
      </c>
      <c r="G9" s="14">
        <f>IF(Spielplan!$I9="","",Spielplan!$I9)</f>
      </c>
      <c r="H9" s="5">
        <f t="shared" si="1"/>
      </c>
      <c r="I9" s="5">
        <f t="shared" si="0"/>
      </c>
      <c r="K9" s="119"/>
      <c r="L9" s="119"/>
      <c r="M9" s="119"/>
      <c r="N9" s="119"/>
      <c r="O9" s="119"/>
      <c r="P9" s="119"/>
      <c r="Q9" s="119"/>
      <c r="W9" s="118"/>
      <c r="X9" s="31"/>
    </row>
    <row r="10" spans="2:24" ht="12.75">
      <c r="B10" s="16" t="str">
        <f>Spielplan!$D10</f>
        <v>CB Zernez</v>
      </c>
      <c r="C10" s="17" t="s">
        <v>10</v>
      </c>
      <c r="D10" s="18" t="str">
        <f>Spielplan!$F10</f>
        <v>Grashoppers Maustadt</v>
      </c>
      <c r="E10" s="14">
        <f>IF(Spielplan!$G10="","",Spielplan!$G10)</f>
      </c>
      <c r="F10" s="14" t="s">
        <v>11</v>
      </c>
      <c r="G10" s="14">
        <f>IF(Spielplan!$I10="","",Spielplan!$I10)</f>
      </c>
      <c r="H10" s="5">
        <f t="shared" si="1"/>
      </c>
      <c r="I10" s="5">
        <f t="shared" si="0"/>
      </c>
      <c r="K10" s="14" t="str">
        <f>Vorgaben!$B$1</f>
        <v>FC Tugas</v>
      </c>
      <c r="L10" s="17">
        <f aca="true" t="shared" si="2" ref="L10:L15">SUM(S10:W10)</f>
        <v>0</v>
      </c>
      <c r="M10" s="17">
        <f>SUM(H3,H8,H14,H20,H25)</f>
        <v>0</v>
      </c>
      <c r="N10" s="14">
        <f>SUM(E3,E8,E14,E20,E25)</f>
        <v>0</v>
      </c>
      <c r="O10" s="14" t="s">
        <v>11</v>
      </c>
      <c r="P10" s="14">
        <f>SUM(G3,G8,G14,G20,G25)</f>
        <v>0</v>
      </c>
      <c r="Q10" s="14">
        <f aca="true" t="shared" si="3" ref="Q10:Q15">N10-P10</f>
        <v>0</v>
      </c>
      <c r="R10" s="22"/>
      <c r="S10" s="5">
        <f>IF(OR(E3="",G3=""),0,1)</f>
        <v>0</v>
      </c>
      <c r="T10" s="5">
        <f>IF(OR(E8="",G8=""),0,1)</f>
        <v>0</v>
      </c>
      <c r="U10" s="5">
        <f>IF(OR(E14="",G14=""),0,1)</f>
        <v>0</v>
      </c>
      <c r="V10" s="5">
        <f>IF(OR(E20="",G20=""),0,1)</f>
        <v>0</v>
      </c>
      <c r="W10" s="5">
        <f>IF(OR(E25="",G25=""),0,1)</f>
        <v>0</v>
      </c>
      <c r="X10" s="20"/>
    </row>
    <row r="11" spans="2:24" ht="12.75">
      <c r="B11" s="16" t="str">
        <f>Spielplan!$D11</f>
        <v>Borussia München Scuol</v>
      </c>
      <c r="C11" s="17" t="s">
        <v>10</v>
      </c>
      <c r="D11" s="18" t="str">
        <f>Spielplan!$F11</f>
        <v>Ils mailinders</v>
      </c>
      <c r="E11" s="14">
        <f>IF(Spielplan!$G11="","",Spielplan!$G11)</f>
      </c>
      <c r="F11" s="14" t="s">
        <v>11</v>
      </c>
      <c r="G11" s="14">
        <f>IF(Spielplan!$I11="","",Spielplan!$I11)</f>
      </c>
      <c r="H11" s="5">
        <f t="shared" si="1"/>
      </c>
      <c r="I11" s="5">
        <f t="shared" si="0"/>
      </c>
      <c r="J11" s="23"/>
      <c r="K11" s="14" t="str">
        <f>Vorgaben!$B$2</f>
        <v>Bar Clozza Scuol</v>
      </c>
      <c r="L11" s="17">
        <f t="shared" si="2"/>
        <v>0</v>
      </c>
      <c r="M11" s="17">
        <f>SUM(H4,I8,H13,H18,H24)</f>
        <v>0</v>
      </c>
      <c r="N11" s="14">
        <f>SUM(E4,G8,E13,E18,E24)</f>
        <v>0</v>
      </c>
      <c r="O11" s="14" t="s">
        <v>11</v>
      </c>
      <c r="P11" s="14">
        <f>SUM(G4,E8,G13,G18,G24)</f>
        <v>0</v>
      </c>
      <c r="Q11" s="14">
        <f t="shared" si="3"/>
        <v>0</v>
      </c>
      <c r="R11" s="23"/>
      <c r="S11" s="5">
        <f>IF(OR(E4="",G4=""),0,1)</f>
        <v>0</v>
      </c>
      <c r="T11" s="5">
        <f>IF(OR(E8="",G8=""),0,1)</f>
        <v>0</v>
      </c>
      <c r="U11" s="5">
        <f>IF(OR(E13="",G13=""),0,1)</f>
        <v>0</v>
      </c>
      <c r="V11" s="5">
        <f>IF(OR(E18="",G18=""),0,1)</f>
        <v>0</v>
      </c>
      <c r="W11" s="5">
        <f>IF(OR(E24="",G24=""),0,1)</f>
        <v>0</v>
      </c>
      <c r="X11" s="23"/>
    </row>
    <row r="12" spans="2:23" ht="12.75">
      <c r="B12" s="16" t="str">
        <f>Spielplan!$D12</f>
        <v>CB Peer SA</v>
      </c>
      <c r="C12" s="17" t="s">
        <v>10</v>
      </c>
      <c r="D12" s="18" t="str">
        <f>Spielplan!$F12</f>
        <v>CB Stanol 14</v>
      </c>
      <c r="E12" s="14">
        <f>IF(Spielplan!$G12="","",Spielplan!$G12)</f>
      </c>
      <c r="F12" s="14" t="s">
        <v>11</v>
      </c>
      <c r="G12" s="14">
        <f>IF(Spielplan!$I12="","",Spielplan!$I12)</f>
      </c>
      <c r="H12" s="5">
        <f t="shared" si="1"/>
      </c>
      <c r="I12" s="5">
        <f t="shared" si="0"/>
      </c>
      <c r="K12" s="14" t="str">
        <f>Vorgaben!$B$3</f>
        <v>Impraisa</v>
      </c>
      <c r="L12" s="17">
        <f t="shared" si="2"/>
        <v>0</v>
      </c>
      <c r="M12" s="17">
        <f>SUM(H5,H9,H15,I20,I24)</f>
        <v>0</v>
      </c>
      <c r="N12" s="14">
        <f>SUM(E5,E9,E15,G20,G24)</f>
        <v>0</v>
      </c>
      <c r="O12" s="14" t="s">
        <v>11</v>
      </c>
      <c r="P12" s="14">
        <f>SUM(G5,G9,G15,E20,E24)</f>
        <v>0</v>
      </c>
      <c r="Q12" s="14">
        <f t="shared" si="3"/>
        <v>0</v>
      </c>
      <c r="S12" s="5">
        <f>IF(OR(E5="",G5=""),0,1)</f>
        <v>0</v>
      </c>
      <c r="T12" s="5">
        <f>IF(OR(E9="",G9=""),0,1)</f>
        <v>0</v>
      </c>
      <c r="U12" s="5">
        <f>IF(OR(E15="",G15=""),0,1)</f>
        <v>0</v>
      </c>
      <c r="V12" s="5">
        <f>IF(OR(E20="",G20=""),0,1)</f>
        <v>0</v>
      </c>
      <c r="W12" s="5">
        <f>IF(OR(E24="",G24=""),0,1)</f>
        <v>0</v>
      </c>
    </row>
    <row r="13" spans="2:23" ht="12.75">
      <c r="B13" s="16" t="str">
        <f>Spielplan!$D13</f>
        <v>Bar Clozza Scuol</v>
      </c>
      <c r="C13" s="17" t="s">
        <v>10</v>
      </c>
      <c r="D13" s="18" t="str">
        <f>Spielplan!$F13</f>
        <v>CB Turbos</v>
      </c>
      <c r="E13" s="14">
        <f>IF(Spielplan!$G13="","",Spielplan!$G13)</f>
      </c>
      <c r="F13" s="14" t="s">
        <v>11</v>
      </c>
      <c r="G13" s="14">
        <f>IF(Spielplan!$I13="","",Spielplan!$I13)</f>
      </c>
      <c r="H13" s="5">
        <f t="shared" si="1"/>
      </c>
      <c r="I13" s="5">
        <f t="shared" si="0"/>
      </c>
      <c r="K13" s="14" t="str">
        <f>Vorgaben!$B$4</f>
        <v>CB Zernez</v>
      </c>
      <c r="L13" s="17">
        <f t="shared" si="2"/>
        <v>0</v>
      </c>
      <c r="M13" s="17">
        <f>SUM(I5,H10,I14,I18,H23)</f>
        <v>0</v>
      </c>
      <c r="N13" s="14">
        <f>SUM(G5,E10,G14,G18,E23)</f>
        <v>0</v>
      </c>
      <c r="O13" s="14" t="s">
        <v>11</v>
      </c>
      <c r="P13" s="14">
        <f>SUM(E5,G10,E14,E18,G23)</f>
        <v>0</v>
      </c>
      <c r="Q13" s="14">
        <f t="shared" si="3"/>
        <v>0</v>
      </c>
      <c r="S13" s="5">
        <f>IF(OR(E5="",G5=""),0,1)</f>
        <v>0</v>
      </c>
      <c r="T13" s="5">
        <f>IF(OR(E10="",G10=""),0,1)</f>
        <v>0</v>
      </c>
      <c r="U13" s="5">
        <f>IF(OR(E14="",G14=""),0,1)</f>
        <v>0</v>
      </c>
      <c r="V13" s="5">
        <f>IF(OR(E18="",G18=""),0,1)</f>
        <v>0</v>
      </c>
      <c r="W13" s="5">
        <f>IF(OR(E23="",G23=""),0,1)</f>
        <v>0</v>
      </c>
    </row>
    <row r="14" spans="2:23" ht="15.75" customHeight="1">
      <c r="B14" s="16" t="str">
        <f>Spielplan!$D14</f>
        <v>FC Tugas</v>
      </c>
      <c r="C14" s="17" t="s">
        <v>10</v>
      </c>
      <c r="D14" s="18" t="str">
        <f>Spielplan!$F14</f>
        <v>CB Zernez</v>
      </c>
      <c r="E14" s="14">
        <f>IF(Spielplan!$G14="","",Spielplan!$G14)</f>
      </c>
      <c r="F14" s="14" t="s">
        <v>11</v>
      </c>
      <c r="G14" s="14">
        <f>IF(Spielplan!$I14="","",Spielplan!$I14)</f>
      </c>
      <c r="H14" s="5">
        <f t="shared" si="1"/>
      </c>
      <c r="I14" s="5">
        <f t="shared" si="0"/>
      </c>
      <c r="K14" s="14" t="str">
        <f>Vorgaben!$B$5</f>
        <v>Grashoppers Maustadt</v>
      </c>
      <c r="L14" s="17">
        <f t="shared" si="2"/>
        <v>0</v>
      </c>
      <c r="M14" s="17">
        <f>SUM(I4,I10,I15,H19,I25)</f>
        <v>0</v>
      </c>
      <c r="N14" s="14">
        <f>SUM(G4,G10,G15,E19,G25)</f>
        <v>0</v>
      </c>
      <c r="O14" s="14" t="s">
        <v>11</v>
      </c>
      <c r="P14" s="14">
        <f>SUM(E4,E10,E15,G19,E25)</f>
        <v>0</v>
      </c>
      <c r="Q14" s="14">
        <f t="shared" si="3"/>
        <v>0</v>
      </c>
      <c r="S14" s="5">
        <f>IF(OR(E4="",G4=""),0,1)</f>
        <v>0</v>
      </c>
      <c r="T14" s="5">
        <f>IF(OR(E10="",G10=""),0,1)</f>
        <v>0</v>
      </c>
      <c r="U14" s="5">
        <f>IF(OR(E15="",G15=""),0,1)</f>
        <v>0</v>
      </c>
      <c r="V14" s="5">
        <f>IF(OR(E19="",G19=""),0,1)</f>
        <v>0</v>
      </c>
      <c r="W14" s="5">
        <f>IF(OR(E25="",G25=""),0,1)</f>
        <v>0</v>
      </c>
    </row>
    <row r="15" spans="2:23" ht="15.75" customHeight="1">
      <c r="B15" s="16" t="str">
        <f>Spielplan!$D15</f>
        <v>Impraisa</v>
      </c>
      <c r="C15" s="17" t="s">
        <v>10</v>
      </c>
      <c r="D15" s="18" t="str">
        <f>Spielplan!$F15</f>
        <v>Grashoppers Maustadt</v>
      </c>
      <c r="E15" s="14">
        <f>IF(Spielplan!$G15="","",Spielplan!$G15)</f>
      </c>
      <c r="F15" s="14" t="s">
        <v>11</v>
      </c>
      <c r="G15" s="14">
        <f>IF(Spielplan!$I15="","",Spielplan!$I15)</f>
      </c>
      <c r="H15" s="5">
        <f t="shared" si="1"/>
      </c>
      <c r="I15" s="5">
        <f t="shared" si="0"/>
      </c>
      <c r="K15" s="14" t="str">
        <f>Vorgaben!$B$6</f>
        <v>CB Turbos</v>
      </c>
      <c r="L15" s="17">
        <f t="shared" si="2"/>
        <v>0</v>
      </c>
      <c r="M15" s="17">
        <f>SUM(I3,I9,I13,I19,I23)</f>
        <v>0</v>
      </c>
      <c r="N15" s="14">
        <f>SUM(G3,G9,G13,G19,G23)</f>
        <v>0</v>
      </c>
      <c r="O15" s="14" t="s">
        <v>11</v>
      </c>
      <c r="P15" s="14">
        <f>SUM(E3,E9,E13,E19,E23)</f>
        <v>0</v>
      </c>
      <c r="Q15" s="14">
        <f t="shared" si="3"/>
        <v>0</v>
      </c>
      <c r="S15" s="5">
        <f>IF(OR(E3="",G3=""),0,1)</f>
        <v>0</v>
      </c>
      <c r="T15" s="5">
        <f>IF(OR(E9="",G9=""),0,1)</f>
        <v>0</v>
      </c>
      <c r="U15" s="5">
        <f>IF(OR(E13="",G13=""),0,1)</f>
        <v>0</v>
      </c>
      <c r="V15" s="5">
        <f>IF(OR(E19="",G19=""),0,1)</f>
        <v>0</v>
      </c>
      <c r="W15" s="5">
        <f>IF(OR(E23="",G23=""),0,1)</f>
        <v>0</v>
      </c>
    </row>
    <row r="16" spans="2:14" ht="15.75" customHeight="1">
      <c r="B16" s="16" t="str">
        <f>Spielplan!$D17</f>
        <v>CB ils scienziadis</v>
      </c>
      <c r="C16" s="17" t="s">
        <v>10</v>
      </c>
      <c r="D16" s="18" t="str">
        <f>Spielplan!$F17</f>
        <v>Borussia München Scuol</v>
      </c>
      <c r="E16" s="14">
        <f>IF(Spielplan!$G17="","",Spielplan!$G17)</f>
      </c>
      <c r="F16" s="14" t="s">
        <v>11</v>
      </c>
      <c r="G16" s="14">
        <f>IF(Spielplan!$I17="","",Spielplan!$I17)</f>
      </c>
      <c r="H16" s="5">
        <f t="shared" si="1"/>
      </c>
      <c r="I16" s="5">
        <f t="shared" si="0"/>
      </c>
      <c r="M16" s="24"/>
      <c r="N16" s="24"/>
    </row>
    <row r="17" spans="2:14" ht="15.75" customHeight="1">
      <c r="B17" s="16" t="str">
        <f>Spielplan!$D16</f>
        <v>Ils mailinders</v>
      </c>
      <c r="C17" s="17" t="s">
        <v>10</v>
      </c>
      <c r="D17" s="18" t="str">
        <f>Spielplan!$F16</f>
        <v>CB Stanol 14</v>
      </c>
      <c r="E17" s="14">
        <f>IF(Spielplan!$G16="","",Spielplan!$G16)</f>
      </c>
      <c r="F17" s="14" t="s">
        <v>11</v>
      </c>
      <c r="G17" s="14">
        <f>IF(Spielplan!$I16="","",Spielplan!$I16)</f>
      </c>
      <c r="H17" s="5">
        <f t="shared" si="1"/>
      </c>
      <c r="I17" s="5">
        <f t="shared" si="0"/>
      </c>
      <c r="M17" s="24"/>
      <c r="N17" s="24"/>
    </row>
    <row r="18" spans="2:12" ht="12.75">
      <c r="B18" s="16" t="str">
        <f>Spielplan!$D18</f>
        <v>Bar Clozza Scuol</v>
      </c>
      <c r="C18" s="17" t="s">
        <v>10</v>
      </c>
      <c r="D18" s="18" t="str">
        <f>Spielplan!$F18</f>
        <v>CB Zernez</v>
      </c>
      <c r="E18" s="14">
        <f>IF(Spielplan!$G18="","",Spielplan!$G18)</f>
      </c>
      <c r="F18" s="14" t="s">
        <v>11</v>
      </c>
      <c r="G18" s="14">
        <f>IF(Spielplan!$I18="","",Spielplan!$I18)</f>
      </c>
      <c r="H18" s="5">
        <f t="shared" si="1"/>
      </c>
      <c r="I18" s="5">
        <f t="shared" si="0"/>
      </c>
      <c r="L18" s="24"/>
    </row>
    <row r="19" spans="2:12" ht="12.75">
      <c r="B19" s="16" t="str">
        <f>Spielplan!$D19</f>
        <v>Grashoppers Maustadt</v>
      </c>
      <c r="C19" s="17" t="s">
        <v>10</v>
      </c>
      <c r="D19" s="18" t="str">
        <f>Spielplan!$F19</f>
        <v>CB Turbos</v>
      </c>
      <c r="E19" s="14">
        <f>IF(Spielplan!$G19="","",Spielplan!$G19)</f>
      </c>
      <c r="F19" s="14" t="s">
        <v>11</v>
      </c>
      <c r="G19" s="14">
        <f>IF(Spielplan!$I19="","",Spielplan!$I19)</f>
      </c>
      <c r="H19" s="5">
        <f t="shared" si="1"/>
      </c>
      <c r="I19" s="5">
        <f t="shared" si="0"/>
      </c>
      <c r="L19" s="24"/>
    </row>
    <row r="20" spans="2:12" ht="12.75">
      <c r="B20" s="16" t="str">
        <f>Spielplan!$D20</f>
        <v>FC Tugas</v>
      </c>
      <c r="C20" s="17" t="s">
        <v>10</v>
      </c>
      <c r="D20" s="18" t="str">
        <f>Spielplan!$F20</f>
        <v>Impraisa</v>
      </c>
      <c r="E20" s="14">
        <f>IF(Spielplan!$G20="","",Spielplan!$G20)</f>
      </c>
      <c r="F20" s="14" t="s">
        <v>11</v>
      </c>
      <c r="G20" s="14">
        <f>IF(Spielplan!$I20="","",Spielplan!$I20)</f>
      </c>
      <c r="H20" s="5">
        <f t="shared" si="1"/>
      </c>
      <c r="I20" s="5">
        <f t="shared" si="0"/>
      </c>
      <c r="L20" s="24"/>
    </row>
    <row r="21" spans="2:12" ht="12.75">
      <c r="B21" s="16" t="str">
        <f>Spielplan!$D21</f>
        <v>CB Peer SA</v>
      </c>
      <c r="C21" s="17" t="s">
        <v>10</v>
      </c>
      <c r="D21" s="18" t="str">
        <f>Spielplan!$F21</f>
        <v>CB ils scienziadis</v>
      </c>
      <c r="E21" s="14">
        <f>IF(Spielplan!$G21="","",Spielplan!$G21)</f>
      </c>
      <c r="F21" s="14" t="s">
        <v>11</v>
      </c>
      <c r="G21" s="14">
        <f>IF(Spielplan!$I21="","",Spielplan!$I21)</f>
      </c>
      <c r="H21" s="5">
        <f t="shared" si="1"/>
      </c>
      <c r="I21" s="5">
        <f t="shared" si="0"/>
      </c>
      <c r="K21" s="10"/>
      <c r="L21" s="24"/>
    </row>
    <row r="22" spans="2:9" ht="12.75">
      <c r="B22" s="16" t="str">
        <f>Spielplan!$D22</f>
        <v>Borussia München Scuol</v>
      </c>
      <c r="C22" s="17" t="s">
        <v>10</v>
      </c>
      <c r="D22" s="18" t="str">
        <f>Spielplan!$F22</f>
        <v>CB Stanol 14</v>
      </c>
      <c r="E22" s="14">
        <f>IF(Spielplan!$G22="","",Spielplan!$G22)</f>
      </c>
      <c r="F22" s="14" t="s">
        <v>11</v>
      </c>
      <c r="G22" s="14">
        <f>IF(Spielplan!$I22="","",Spielplan!$I22)</f>
      </c>
      <c r="H22" s="5">
        <f t="shared" si="1"/>
      </c>
      <c r="I22" s="5">
        <f t="shared" si="0"/>
      </c>
    </row>
    <row r="23" spans="2:9" ht="12.75">
      <c r="B23" s="16" t="str">
        <f>Spielplan!$D23</f>
        <v>CB Zernez</v>
      </c>
      <c r="C23" s="17" t="s">
        <v>10</v>
      </c>
      <c r="D23" s="18" t="str">
        <f>Spielplan!$F23</f>
        <v>CB Turbos</v>
      </c>
      <c r="E23" s="14">
        <f>IF(Spielplan!$G23="","",Spielplan!$G23)</f>
      </c>
      <c r="F23" s="14" t="s">
        <v>11</v>
      </c>
      <c r="G23" s="14">
        <f>IF(Spielplan!$I23="","",Spielplan!$I23)</f>
      </c>
      <c r="H23" s="5">
        <f>IF(OR($E23="",$G23=""),"",IF(E23&gt;G23,3,IF(E23=G23,1,0)))</f>
      </c>
      <c r="I23" s="5">
        <f>IF(OR($E23="",$G23=""),"",IF(G23&gt;E23,3,IF(E23=G23,1,0)))</f>
      </c>
    </row>
    <row r="24" spans="2:9" ht="12.75">
      <c r="B24" s="16" t="str">
        <f>Spielplan!$D25</f>
        <v>Bar Clozza Scuol</v>
      </c>
      <c r="C24" s="17" t="s">
        <v>10</v>
      </c>
      <c r="D24" s="18" t="str">
        <f>Spielplan!$F25</f>
        <v>Impraisa</v>
      </c>
      <c r="E24" s="14">
        <f>IF(Spielplan!$G25="","",Spielplan!$G25)</f>
      </c>
      <c r="F24" s="14" t="s">
        <v>11</v>
      </c>
      <c r="G24" s="14">
        <f>IF(Spielplan!$I25="","",Spielplan!$I25)</f>
      </c>
      <c r="H24" s="5">
        <f>IF(OR($E24="",$G24=""),"",IF(E24&gt;G24,3,IF(E24=G24,1,0)))</f>
      </c>
      <c r="I24" s="5">
        <f>IF(OR($E24="",$G24=""),"",IF(G24&gt;E24,3,IF(E24=G24,1,0)))</f>
      </c>
    </row>
    <row r="25" spans="2:9" ht="12.75">
      <c r="B25" s="16" t="str">
        <f>Spielplan!$D24</f>
        <v>FC Tugas</v>
      </c>
      <c r="C25" s="17" t="s">
        <v>10</v>
      </c>
      <c r="D25" s="18" t="str">
        <f>Spielplan!$F24</f>
        <v>Grashoppers Maustadt</v>
      </c>
      <c r="E25" s="14">
        <f>IF(Spielplan!$G24="","",Spielplan!$G24)</f>
      </c>
      <c r="F25" s="14" t="s">
        <v>11</v>
      </c>
      <c r="G25" s="14">
        <f>IF(Spielplan!$I24="","",Spielplan!$I24)</f>
      </c>
      <c r="H25" s="5">
        <f>IF(OR($E25="",$G25=""),"",IF(E25&gt;G25,3,IF(E25=G25,1,0)))</f>
      </c>
      <c r="I25" s="5">
        <f>IF(OR($E25="",$G25=""),"",IF(G25&gt;E25,3,IF(E25=G25,1,0)))</f>
      </c>
    </row>
    <row r="26" spans="2:10" ht="12.75">
      <c r="B26" s="16" t="str">
        <f>Spielplan!$D26</f>
        <v>CB ils scienziadis</v>
      </c>
      <c r="C26" s="17" t="s">
        <v>10</v>
      </c>
      <c r="D26" s="18" t="str">
        <f>Spielplan!$F26</f>
        <v>Ils mailinders</v>
      </c>
      <c r="E26" s="14">
        <f>IF(Spielplan!$G26="","",Spielplan!$G26)</f>
      </c>
      <c r="F26" s="14" t="s">
        <v>11</v>
      </c>
      <c r="G26" s="14">
        <f>IF(Spielplan!$I26="","",Spielplan!$I26)</f>
      </c>
      <c r="H26" s="5">
        <f>IF(OR($E26="",$G26=""),"",IF(E26&gt;G26,3,IF(E26=G26,1,0)))</f>
      </c>
      <c r="I26" s="5">
        <f>IF(OR($E26="",$G26=""),"",IF(G26&gt;E26,3,IF(E26=G26,1,0)))</f>
      </c>
      <c r="J26" s="25"/>
    </row>
    <row r="27" spans="2:9" ht="12.75">
      <c r="B27" s="16" t="str">
        <f>Spielplan!$D27</f>
        <v>Borussia München Scuol</v>
      </c>
      <c r="C27" s="17" t="s">
        <v>10</v>
      </c>
      <c r="D27" s="18" t="str">
        <f>Spielplan!$F27</f>
        <v>CB Peer SA</v>
      </c>
      <c r="E27" s="14">
        <f>IF(Spielplan!$G27="","",Spielplan!$G27)</f>
      </c>
      <c r="F27" s="14" t="s">
        <v>11</v>
      </c>
      <c r="G27" s="14">
        <f>IF(Spielplan!$I27="","",Spielplan!$I27)</f>
      </c>
      <c r="H27" s="5">
        <f>IF(OR($E27="",$G27=""),"",IF(E27&gt;G27,3,IF(E27=G27,1,0)))</f>
      </c>
      <c r="I27" s="5">
        <f>IF(OR($E27="",$G27=""),"",IF(G27&gt;E27,3,IF(E27=G27,1,0)))</f>
      </c>
    </row>
    <row r="28" spans="2:9" ht="12.75">
      <c r="B28" s="16"/>
      <c r="C28" s="17"/>
      <c r="D28" s="18"/>
      <c r="E28" s="14"/>
      <c r="F28" s="14"/>
      <c r="G28" s="14"/>
      <c r="H28" s="5"/>
      <c r="I28" s="5"/>
    </row>
    <row r="29" ht="12.75">
      <c r="J29" s="25"/>
    </row>
  </sheetData>
  <sheetProtection password="E760" sheet="1" objects="1" scenarios="1"/>
  <mergeCells count="8">
    <mergeCell ref="W8:W9"/>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Domenic Bott</cp:lastModifiedBy>
  <cp:lastPrinted>2016-07-15T05:45:47Z</cp:lastPrinted>
  <dcterms:created xsi:type="dcterms:W3CDTF">2000-09-25T21:07:48Z</dcterms:created>
  <dcterms:modified xsi:type="dcterms:W3CDTF">2016-07-15T05:50:32Z</dcterms:modified>
  <cp:category/>
  <cp:version/>
  <cp:contentType/>
  <cp:contentStatus/>
</cp:coreProperties>
</file>